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975" firstSheet="2" activeTab="2"/>
  </bookViews>
  <sheets>
    <sheet name="Kinh phi BSSC - So KHCN (2)" sheetId="1" state="hidden" r:id="rId1"/>
    <sheet name="Kinh Phi So KHCN - BSSC" sheetId="2" state="hidden" r:id="rId2"/>
    <sheet name="Sheet1" sheetId="3" r:id="rId3"/>
  </sheets>
  <definedNames>
    <definedName name="_xlnm.Print_Area" localSheetId="0">'Kinh phi BSSC - So KHCN (2)'!$A$1:$I$122</definedName>
  </definedNames>
  <calcPr fullCalcOnLoad="1"/>
</workbook>
</file>

<file path=xl/sharedStrings.xml><?xml version="1.0" encoding="utf-8"?>
<sst xmlns="http://schemas.openxmlformats.org/spreadsheetml/2006/main" count="432" uniqueCount="219">
  <si>
    <t>Đơn giá</t>
  </si>
  <si>
    <t>Số lượng</t>
  </si>
  <si>
    <t>Tổng cộng</t>
  </si>
  <si>
    <t>Cuộc thi Ý tưởng khởi nghiệp - Startup Wheel 2017</t>
  </si>
  <si>
    <t>Công tác chuẩn bị trước cuộc thi</t>
  </si>
  <si>
    <t>- Xây dựng Website Chương trình (thí sinh đăng ký và trình bày ý tưởng khởi nghiệp qua website) (1 website x 15tr/web)</t>
  </si>
  <si>
    <t>- Làm clip phát động cuộc thi (15tr/clip x 1 clip)</t>
  </si>
  <si>
    <t>- Thiết kế, in ấn tài liệu tuyên truyền sơ tuyển (leaflet in màu) (30.000 tờ x 2.000đ/tờ)</t>
  </si>
  <si>
    <t>- Chi truyền thông (Google, facebook, báo chí)</t>
  </si>
  <si>
    <t>Họp báo, sự kiện phát động chuỗi cuộc thi</t>
  </si>
  <si>
    <t>2.1</t>
  </si>
  <si>
    <t>- Họp báo phát động cuộc thi tại TP.HCM</t>
  </si>
  <si>
    <t>- Thuê địa điểm tổ chức</t>
  </si>
  <si>
    <t>- Hoa trang trí</t>
  </si>
  <si>
    <t>- Hoa tặng đại biểu</t>
  </si>
  <si>
    <t xml:space="preserve">- Backdrop, in ấn thi công sân khấu </t>
  </si>
  <si>
    <t xml:space="preserve">- Bangrol tuyên truyền </t>
  </si>
  <si>
    <t>- Standee, thuê chân standee</t>
  </si>
  <si>
    <t>- Lễ tân phục vụ trong chương trình (300.000đ/người x 10 người)</t>
  </si>
  <si>
    <t>2.2</t>
  </si>
  <si>
    <t>- 05 Hội thảo phát động cuộc thi tại An Giang, TP Cần Thơ, Đà Nẵng và Hà Nội(02 sự kiện)</t>
  </si>
  <si>
    <t>- Chi phí thuê hội trường</t>
  </si>
  <si>
    <t>- Chi phí thuê âm thanh, ánh sáng</t>
  </si>
  <si>
    <t>- Chi phí vận chuyển, khách sạn, công tác phí</t>
  </si>
  <si>
    <t>- Lễ tân phục vụ trong chương trình (300.000đ/người x 6 người)</t>
  </si>
  <si>
    <t xml:space="preserve"> - Chi phí hỗ trợ diễn giả, báo cáo viên</t>
  </si>
  <si>
    <t>Tổ chức 3 sự kiện lớn phát động cuộc thi tại các trường Đại học thuộc TP.HCM</t>
  </si>
  <si>
    <t>- Thuê màn hình Led, âm thanh, ánh sáng</t>
  </si>
  <si>
    <t>- Hoa trang trí, tặng đại biểu (10 bó/chương trình)</t>
  </si>
  <si>
    <t>- Bangrol tuyên truyền (2 tấm/ chương trình)</t>
  </si>
  <si>
    <t>- Standee, thuê chân standee (8 tấm/chương trình)</t>
  </si>
  <si>
    <t>- In ấn tài liệu (200 bộ  x 5.000đ/bộx 3chương trình)</t>
  </si>
  <si>
    <t>- Nước suối (10 thùng x 88.000đ/thùng x 3 chương trình)</t>
  </si>
  <si>
    <t>- Thuê MC (2 MC x 1tr/MC x 3 chương trình)</t>
  </si>
  <si>
    <t>- Thuê ban nhạc văn nghệ đầu giờ (2tr/ban nhạc x 3 chương trình)</t>
  </si>
  <si>
    <t>- Lễ tân phục vụ trong chương trình (300.000đ/người x 6 người x 3 chương trình) (5CT tại Tp.HCM)</t>
  </si>
  <si>
    <t>- Chi thù lao diển giả, ban cố vấn (4 người/chương trình x 500.000đ/buổi)</t>
  </si>
  <si>
    <t xml:space="preserve">- Chi phí truyền thông, báo chí (20tr/chương trình x  3 chương trình) </t>
  </si>
  <si>
    <t>- Thu hình tư liệu, chụp hình cho chương trình (5tr/chương trình x 3 chương trình)</t>
  </si>
  <si>
    <t>- Vận chuyển vật dụng phục vụ chương trình (2tr/chương trình x 3 chương trình)</t>
  </si>
  <si>
    <t>- Trao 30 suất học bổng đào tạo khởi nghiệp/ chương trình (2,5tr/suất) (30 suất x 5tr x 3 chương trình)</t>
  </si>
  <si>
    <t>Tổ chức 15 buổi sơ tuyển  + tổ chức 2 đợt training cho thí sinh</t>
  </si>
  <si>
    <t>12 buổi sơ tuyển tập trung tại TP.HCM</t>
  </si>
  <si>
    <t>- Địa điểm tổ chức (Phòng họp, âm thanh, ánh sáng..) (1.5tr/buổi x 12 buổi)</t>
  </si>
  <si>
    <t>- Chi Ban cố vấn, các chuyên gia xét tuyển các dự án (4 Giám khảo/buổi x 500.000đ/người/buổi x 12 buổi)</t>
  </si>
  <si>
    <t>- Chi văn phòng phẩm (500.000đ/buổi x 12 buổi)</t>
  </si>
  <si>
    <t>- Chi in ấn tài liệu của các dự án (dự kiến 700 dự án; 5 bộ/dự án x 5.000đ/bộ x 700 dự án)</t>
  </si>
  <si>
    <t>- Nước suối (5 thùng x 88.000đ/thùng x 12 buổi)</t>
  </si>
  <si>
    <t>- Cộng tác viên hỗ trợ (5 bạn x 300.000đ/buổi x 12 buổi)</t>
  </si>
  <si>
    <t xml:space="preserve">- Backdrop, in ấn thi công (Kích thước 4m x 3m, in PP, thiết kế, khung nhôm, thi công lắp ráp) </t>
  </si>
  <si>
    <t>- Standee, thuê chân standee (Kích thước 0,8m x 1,8m, thuê chân standee) (200.000đ/tấm x 10 tấm/ctr x 12ctr)</t>
  </si>
  <si>
    <t>3 buổi sơ tuyển tại các cụm thi chính</t>
  </si>
  <si>
    <t>- Địa điểm tổ chức (Phòng họp, âm thanh, ánh sáng..) (1.5tr/buổi x 3 buổi)</t>
  </si>
  <si>
    <t>- Chi Ban cố vấn, các chuyên gia xét tuyển các dự án (4 Giám khảo/buổi x 500.000đ/người/buổi x 3 buổi)</t>
  </si>
  <si>
    <t>- Chi văn phòng phẩm (500.000đ/buổi x 3 buổi)</t>
  </si>
  <si>
    <t>- Nước suối (5 thùng x 88.000đ/thùng x 3 buổi)</t>
  </si>
  <si>
    <t>- Cộng tác viên hỗ trợ (10 bạn x 300.000đ/buổi x 3 buổi) (10CT tại Tp.HCM)</t>
  </si>
  <si>
    <t>- Backdrop, in ấn thi công (Kích thước 4m x 3m, in PP, thiết kế, khung nhôm, thi công lắp ráp) (4tr/tấm x 3 tấm/tỉnh)</t>
  </si>
  <si>
    <t>- Standee, thuê chân standee (Kích thước 0,8m x 1,8m, thuê chân standee) (200.000đ/tấm x 10 tấm/ctr x 3 ctr)</t>
  </si>
  <si>
    <t>- Chi phí phương tiện vận chuyển tổ chức các chương trình ở các tỉnh thành (3tr/người x 3 người/ctr x 3 chương trình)</t>
  </si>
  <si>
    <t>- Tiền khách sạn cho 6 nhân sự  (2 phòng x 3 đêm x 1.000.000đ/phòng x 3 chương trình)</t>
  </si>
  <si>
    <t>2 đợt training</t>
  </si>
  <si>
    <t xml:space="preserve">- Địa điểm tổ chức (Phòng họp, âm thanh, ánh sáng..) (1.5tr/buổi x 4 buổi) </t>
  </si>
  <si>
    <t>- Chi mời chuyên gia hướng dẫn viết kế hoạch kinh doanh và các vấn đề về khởi nghiệp (2tr/ngày x 4 đợt)</t>
  </si>
  <si>
    <t>- Chi văn phòng phẩm (1.000.000đ/đợt x 4 đợt)</t>
  </si>
  <si>
    <t>- Chi in ấn tài liệu của các dự án (50 thí sinh/đợt; x 50.000đ/bộ x 4 đợt)</t>
  </si>
  <si>
    <t>- Nước suối (10 thùng/đợt x 88.000đ/thùng x 42đợt)</t>
  </si>
  <si>
    <t>- Cộng tác viên hỗ trợ (2 bạn x 500.000đ/đợt 4 buổi x 2 đợt)</t>
  </si>
  <si>
    <t>- Backdrop, in ấn thi công (Kích thước 4m x 3m, in PP, thiết kế, khung nhôm, thi công lắp ráp) (4tr/tấm dùng chung cho 2 đợt)</t>
  </si>
  <si>
    <t>- Standee, thuê chân standee (Kích thước 0,8m x 1,8m, thuê chân standee) (200.000đ/tấm x 10 tấm sử dụng chung cho 2 đợt)</t>
  </si>
  <si>
    <t>Tổ chức vòng thi bán kết</t>
  </si>
  <si>
    <t>- In ấn thi công sân khấu</t>
  </si>
  <si>
    <t>- In ấn tài liệu đầu tư tham khảo</t>
  </si>
  <si>
    <t xml:space="preserve">- Văn phòng phẩm </t>
  </si>
  <si>
    <t>- Nước uống</t>
  </si>
  <si>
    <t>- Chi Ban giám khảo, hội đồng cố vấn (12 người x 500.000đ/người/buổix 2 buổi)</t>
  </si>
  <si>
    <t>- Cộng tác viên hỗ trợ (6 bạn x 300.000đ/ngày)</t>
  </si>
  <si>
    <t>- Thuê MC (500.000 đ/ buổi*02 buổi thi)</t>
  </si>
  <si>
    <t>- Chi phí chụp ảnh, chỉnh sửa ảnh</t>
  </si>
  <si>
    <t>Vòng chung kết</t>
  </si>
  <si>
    <t>- Thuê thiết bị âm thanh, ánh sáng</t>
  </si>
  <si>
    <t>- Hoa trang trí (bục phát biểu, bàn giám khảo, lễ tân đón khách..)</t>
  </si>
  <si>
    <t>- Hoa tặng giám khảo, các đội vào chung kết và nhà đầu tư</t>
  </si>
  <si>
    <t>- Bangrol tuyên truyền</t>
  </si>
  <si>
    <t xml:space="preserve">- In ấn tài liệu phục vụ chung kết </t>
  </si>
  <si>
    <t>- Cúp, giấy khen cho thí sinh đạt giải</t>
  </si>
  <si>
    <t>- Chi phí quay phim, biên tập, phỏng vấn…</t>
  </si>
  <si>
    <t>- Kỷ niệm chương dành cho các nhà tài trợ</t>
  </si>
  <si>
    <t>- Chi Ban giám khảo, hội đồng cố vấn (10 người x 500.000đ/người/buổix1 buổi thi)</t>
  </si>
  <si>
    <t>- Chi phí truyền thông, báo chí</t>
  </si>
  <si>
    <t xml:space="preserve">- Chi phí giải thưởng </t>
  </si>
  <si>
    <t xml:space="preserve"> Giải nhất dành cho doanh nghiệp khởi nghiệp</t>
  </si>
  <si>
    <t>Giải nhất dành cho cá nhân/nhóm khởi nghiệp</t>
  </si>
  <si>
    <t>Giải nhì</t>
  </si>
  <si>
    <t>Giải ba</t>
  </si>
  <si>
    <t>Giải ý tưởng sáng tạo nhất</t>
  </si>
  <si>
    <t>Giải ý tưởng được yêu thích nhất</t>
  </si>
  <si>
    <t>Giải sinh viên khởi nghiệp xuất sắc nhất</t>
  </si>
  <si>
    <t>Sở KHCN hỗ trợ</t>
  </si>
  <si>
    <t>BSSC tự trang trải</t>
  </si>
  <si>
    <t>Kèm báo giá nhà cung cấp</t>
  </si>
  <si>
    <t>Có báo giá nhà cung cấp</t>
  </si>
  <si>
    <t>Sao có 1??</t>
  </si>
  <si>
    <t>Sao ghi 1 cái??</t>
  </si>
  <si>
    <t>Hỗ trợ chi phí điện, nước cho việc sử dụng Hội trường Thành Đoàn</t>
  </si>
  <si>
    <t>7 cúp, 7 bằng khen</t>
  </si>
  <si>
    <t>10 cúp</t>
  </si>
  <si>
    <t>Đơn vị tính là Chương trình</t>
  </si>
  <si>
    <t>Dự kiến sẽ có 20 lượt truyền hình và 60 lượt báo chí đưa tin về chương trình</t>
  </si>
  <si>
    <t>Báo giá số 1</t>
  </si>
  <si>
    <t>Báo giá số 2</t>
  </si>
  <si>
    <t>Báo giá số 3</t>
  </si>
  <si>
    <t>báo giá số 5</t>
  </si>
  <si>
    <t>Báo giá số 4 (Do nhà cung cấp chưa gửi báo giá kịp cho em nên em dùng báo giá của Chương trình năm trước, đơn giá 980.000đ/m2, mà 1 màn hình bên em dự kiến thuê ít nhất từ 10m2 trở lên tùy sân khấu)</t>
  </si>
  <si>
    <t>- Chi phí truyền thông, báo chí (chương trình dự kiến 20 truyền hình, 60 báo chí)</t>
  </si>
  <si>
    <t>Đơn vị tính</t>
  </si>
  <si>
    <t>Ghi chú</t>
  </si>
  <si>
    <t xml:space="preserve">- Xây dựng Website Chương trình (thí sinh đăng ký và trình bày ý tưởng khởi nghiệp qua website) </t>
  </si>
  <si>
    <t xml:space="preserve">- Làm clip phát động cuộc thi </t>
  </si>
  <si>
    <t>- Thiết kế, in ấn tài liệu tuyên truyền sơ tuyển (leaflet in màu)</t>
  </si>
  <si>
    <t xml:space="preserve">- Lễ tân phục vụ trong chương trình </t>
  </si>
  <si>
    <t xml:space="preserve">- Chi Ban giám khảo, hội đồng cố vấn </t>
  </si>
  <si>
    <t>- Cộng tác viên hỗ trợ</t>
  </si>
  <si>
    <t xml:space="preserve">Đính kèm báo giá
+ ...
+... </t>
  </si>
  <si>
    <t>Hội thảo</t>
  </si>
  <si>
    <t>Hội trường</t>
  </si>
  <si>
    <t>bó</t>
  </si>
  <si>
    <t xml:space="preserve">- Hoa trang trí, tặng đại biểu </t>
  </si>
  <si>
    <t>cái</t>
  </si>
  <si>
    <t>tấm</t>
  </si>
  <si>
    <t xml:space="preserve">- Standee, thuê chân standee </t>
  </si>
  <si>
    <t xml:space="preserve">- In ấn tài liệu </t>
  </si>
  <si>
    <t xml:space="preserve">- Nước suối </t>
  </si>
  <si>
    <t xml:space="preserve">- Thuê MC </t>
  </si>
  <si>
    <t xml:space="preserve">- Thuê ban nhạc văn nghệ đầu giờ </t>
  </si>
  <si>
    <t>bộ</t>
  </si>
  <si>
    <t>thùng</t>
  </si>
  <si>
    <t>người</t>
  </si>
  <si>
    <t>nhóm</t>
  </si>
  <si>
    <t>- Lễ tân phục vụ trong chương trình (tại Tp.HCM)</t>
  </si>
  <si>
    <t>- Chi thù lao diển giả, ban cố vấn</t>
  </si>
  <si>
    <t>Chương trình</t>
  </si>
  <si>
    <t xml:space="preserve">- Thu hình tư liệu, chụp hình cho chương trình </t>
  </si>
  <si>
    <t xml:space="preserve">- Vận chuyển vật dụng phục vụ chương trình </t>
  </si>
  <si>
    <t xml:space="preserve">- Trao 30 suất học bổng đào tạo khởi nghiệp/c.trình </t>
  </si>
  <si>
    <t>Suất</t>
  </si>
  <si>
    <t>- 05 Hội thảo phát động cuộc thi tại An Giang, TP Cần Thơ, Đà Nẵng và Hà Nội (02 sự kiện)</t>
  </si>
  <si>
    <t>2.3</t>
  </si>
  <si>
    <t>DỰ TOÁN KINH PHÍ</t>
  </si>
  <si>
    <t>Đơn vị tính: đồng</t>
  </si>
  <si>
    <t>Web</t>
  </si>
  <si>
    <t>Clip</t>
  </si>
  <si>
    <t>Tờ</t>
  </si>
  <si>
    <t>Chương trình</t>
  </si>
  <si>
    <t>Hội trường</t>
  </si>
  <si>
    <t>Bình</t>
  </si>
  <si>
    <t>cái</t>
  </si>
  <si>
    <t>tấm</t>
  </si>
  <si>
    <t>người</t>
  </si>
  <si>
    <t>Hội thảo</t>
  </si>
  <si>
    <t>Phòng họp</t>
  </si>
  <si>
    <t>buổi</t>
  </si>
  <si>
    <t>bộ</t>
  </si>
  <si>
    <t>thùng</t>
  </si>
  <si>
    <t>Người</t>
  </si>
  <si>
    <t>- Chi văn phòng phẩm (1.000.000đ/đợt x 2 đợt)</t>
  </si>
  <si>
    <t>Đợt</t>
  </si>
  <si>
    <t>Bộ</t>
  </si>
  <si>
    <t>Giải</t>
  </si>
  <si>
    <t xml:space="preserve">- Địa điểm tổ chức (Phòng họp, âm thanh, ánh sáng..) (1.5tr/buổi x 4 buổi/đợt x 2 đợt) </t>
  </si>
  <si>
    <t>- Chi mời chuyên gia hướng dẫn viết kế hoạch kinh doanh và các vấn đề về khởi nghiệp (2tr/ngày x 2 ngày/đợt x 2 đợt)</t>
  </si>
  <si>
    <t>Nội dung</t>
  </si>
  <si>
    <t>STT</t>
  </si>
  <si>
    <t>Kinh phí</t>
  </si>
  <si>
    <t>- Xây dựng Website Hội thảo (giới thiệu thông tin Hội thảo rộng rãi trong nước và quốc tế)</t>
  </si>
  <si>
    <t>- Thiết kế, in ấn thư mời (in màu)</t>
  </si>
  <si>
    <t>phần</t>
  </si>
  <si>
    <t>- Văn phòng phẩm (giấy bút, thẻ đeo hội thảo)</t>
  </si>
  <si>
    <t>- Chi truyền thông rộng rãi, đăng trên báo chí</t>
  </si>
  <si>
    <t>- Làm Brochure giới thiệu Hội thảo</t>
  </si>
  <si>
    <t xml:space="preserve">- Backdrop lớn sân khấu </t>
  </si>
  <si>
    <t>cuốn 
kỷ yếu</t>
  </si>
  <si>
    <t>Chuẩn bị Hội thảo</t>
  </si>
  <si>
    <t>Sách, kỷ yếu, tài liệu Hội thảo</t>
  </si>
  <si>
    <t>-….</t>
  </si>
  <si>
    <t>-…</t>
  </si>
  <si>
    <t>Đơn vị tự trang trải</t>
  </si>
  <si>
    <t xml:space="preserve">- Người chủ trì </t>
  </si>
  <si>
    <t>Người/buổi</t>
  </si>
  <si>
    <t>- Thư ký hội thảo</t>
  </si>
  <si>
    <t>- Báo cáo viên trình bày tham luận  tại hội thảo</t>
  </si>
  <si>
    <t>Báo cáo</t>
  </si>
  <si>
    <t>- Báo cáo tham luận không trình bày tại hội thảo</t>
  </si>
  <si>
    <t>- Chi Biên dịch tài liệu hội thảo</t>
  </si>
  <si>
    <t xml:space="preserve">   + Dịch từ Tiếng Anh sang Tiếng Việt</t>
  </si>
  <si>
    <t>Trang chuẩn</t>
  </si>
  <si>
    <t>(350 từ)</t>
  </si>
  <si>
    <t xml:space="preserve">   + Dịch từ Tiếng Việt sang tiếng Anh</t>
  </si>
  <si>
    <t xml:space="preserve">- Dịch nói </t>
  </si>
  <si>
    <t xml:space="preserve">   + Dịch nói thông thường</t>
  </si>
  <si>
    <t>giờ/người</t>
  </si>
  <si>
    <t xml:space="preserve">   + Dịch đuổi (dịch đồng thời)</t>
  </si>
  <si>
    <t>Căn cứ lập dự toán:</t>
  </si>
  <si>
    <t>TỔNG</t>
  </si>
  <si>
    <t>DỰ TOÁN KINH PHÍ TỔ CHỨC HỘI THẢO KHOA HỌC</t>
  </si>
  <si>
    <t>(Ban hành kèm theo Thuyết minh…….)</t>
  </si>
  <si>
    <t xml:space="preserve"> Theo chi thực tế</t>
  </si>
  <si>
    <t xml:space="preserve">In ấn, xuất bản Kỷ yếu Hội thảo quốc tế (40 bài x 10-15 trang/bài) </t>
  </si>
  <si>
    <t>Tổ chức Hội thảo (ngày x đại biểu tham dự)</t>
  </si>
  <si>
    <t>Theo TTLT 55/2015/TTLT-BTC-BKHCN ngày 22/4/2015</t>
  </si>
  <si>
    <t>TheoTT 01/2010/TT-BTC ngày 06/01/2010</t>
  </si>
  <si>
    <t>Theo chi thực tế</t>
  </si>
  <si>
    <t>Lưu ý:</t>
  </si>
  <si>
    <t>+ Đơn vị dự toán các nội dung chi tiết theo tình hình tổ chức thực tế của đơn vị, nội dung ghi trên chỉ là ví dụ</t>
  </si>
  <si>
    <t>+ Nội dung nêu trên là các khoản chi Sở KH&amp;CN có thể chi để phối hợp tổ chức, các khoản mục chi khác đơn vị dự toán theo thực tế tổ chức</t>
  </si>
  <si>
    <t>+ Sở KH&amp;CN lưu giữ các chứng từ, hóa đơn bản chính đối với các nội dụng do Sở KH&amp;CN chi phối hợp</t>
  </si>
  <si>
    <t>+ Thông tư 40/2017/TT-BTC của Bộ Tài chính ngày 28/4/2018 quy định chế độ công tác phí, chế độ chi hội nghị</t>
  </si>
  <si>
    <t>+ Thông tư liên tịch số 55/2015/TTLT-BTC-BKHCN của Bộ Tài chính và Bộ Khoa học và Công nghệ ngày 22/4/2015 hướng dẫn định mức xây dựng, phân bổ dự toán và quyết toán kinh phí đối với nhiệm vụ khoa học và công nghệ có sử dụng ngân sách nhà nước. </t>
  </si>
  <si>
    <t>+ Thông tư 01/2010/TT-BTC của Bộ tài chính ngày 06/01/2010 quy định chế độ chi tiêu đón tiếp khách nước ngoài vào làm việc tại Việt Nam</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</si>
</sst>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_-;\-* #,##0_-;_-* &quot;-&quot;??_-;_-@_-"/>
    <numFmt numFmtId="187" formatCode="_-* #,##0.0_-;\-* #,##0.0_-;_-* &quot;-&quot;??_-;_-@_-"/>
    <numFmt numFmtId="188" formatCode="&quot;Yes&quot;;&quot;Yes&quot;;&quot;No&quot;"/>
    <numFmt numFmtId="189" formatCode="&quot;True&quot;;&quot;True&quot;;&quot;False&quot;"/>
    <numFmt numFmtId="190" formatCode="&quot;On&quot;;&quot;On&quot;;&quot;Off&quot;"/>
    <numFmt numFmtId="191" formatCode="[$€-2]\ #,##0.00_);[Red]\([$€-2]\ #,##0.00\)"/>
  </numFmts>
  <fonts count="76">
    <font>
      <sz val="11"/>
      <color theme="1"/>
      <name val="Calibri"/>
      <family val="2"/>
    </font>
    <font>
      <sz val="11"/>
      <color indexed="8"/>
      <name val="Calibri"/>
      <family val="2"/>
    </font>
    <font>
      <i/>
      <sz val="12"/>
      <name val="Times New Roman"/>
      <family val="1"/>
    </font>
    <font>
      <sz val="10"/>
      <name val="Arial"/>
      <family val="2"/>
    </font>
    <font>
      <b/>
      <i/>
      <sz val="12"/>
      <name val="Times New Roman"/>
      <family val="1"/>
    </font>
    <font>
      <sz val="12"/>
      <name val="Times New Roman"/>
      <family val="1"/>
    </font>
    <font>
      <b/>
      <sz val="12"/>
      <name val="Times New Roman"/>
      <family val="1"/>
    </font>
    <font>
      <b/>
      <sz val="13"/>
      <color indexed="30"/>
      <name val="Times New Roman"/>
      <family val="1"/>
    </font>
    <font>
      <i/>
      <sz val="13"/>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i/>
      <sz val="12"/>
      <color indexed="10"/>
      <name val="Times New Roman"/>
      <family val="1"/>
    </font>
    <font>
      <i/>
      <sz val="10"/>
      <color indexed="10"/>
      <name val="Times New Roman"/>
      <family val="1"/>
    </font>
    <font>
      <b/>
      <sz val="13"/>
      <color indexed="8"/>
      <name val="Times New Roman"/>
      <family val="1"/>
    </font>
    <font>
      <sz val="11"/>
      <color indexed="30"/>
      <name val="Calibri"/>
      <family val="2"/>
    </font>
    <font>
      <sz val="12"/>
      <color indexed="30"/>
      <name val="Times New Roman"/>
      <family val="1"/>
    </font>
    <font>
      <i/>
      <sz val="12"/>
      <color indexed="30"/>
      <name val="Times New Roman"/>
      <family val="1"/>
    </font>
    <font>
      <b/>
      <sz val="13"/>
      <color indexed="10"/>
      <name val="Times New Roman"/>
      <family val="1"/>
    </font>
    <font>
      <sz val="13"/>
      <color indexed="8"/>
      <name val="Times New Roman"/>
      <family val="1"/>
    </font>
    <font>
      <i/>
      <sz val="13"/>
      <color indexed="8"/>
      <name val="Times New Roman"/>
      <family val="1"/>
    </font>
    <font>
      <i/>
      <sz val="13"/>
      <color indexed="10"/>
      <name val="Times New Roman"/>
      <family val="1"/>
    </font>
    <font>
      <b/>
      <sz val="1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i/>
      <sz val="12"/>
      <color rgb="FFFF0000"/>
      <name val="Times New Roman"/>
      <family val="1"/>
    </font>
    <font>
      <i/>
      <sz val="10"/>
      <color rgb="FFFF0000"/>
      <name val="Times New Roman"/>
      <family val="1"/>
    </font>
    <font>
      <b/>
      <sz val="13"/>
      <color theme="1"/>
      <name val="Times New Roman"/>
      <family val="1"/>
    </font>
    <font>
      <sz val="11"/>
      <color rgb="FF0070C0"/>
      <name val="Calibri"/>
      <family val="2"/>
    </font>
    <font>
      <sz val="12"/>
      <color rgb="FF0070C0"/>
      <name val="Times New Roman"/>
      <family val="1"/>
    </font>
    <font>
      <i/>
      <sz val="12"/>
      <color rgb="FF0070C0"/>
      <name val="Times New Roman"/>
      <family val="1"/>
    </font>
    <font>
      <b/>
      <sz val="13"/>
      <color rgb="FFFF0000"/>
      <name val="Times New Roman"/>
      <family val="1"/>
    </font>
    <font>
      <sz val="13"/>
      <color theme="1"/>
      <name val="Times New Roman"/>
      <family val="1"/>
    </font>
    <font>
      <i/>
      <sz val="13"/>
      <color theme="1"/>
      <name val="Times New Roman"/>
      <family val="1"/>
    </font>
    <font>
      <i/>
      <sz val="13"/>
      <color rgb="FFFF0000"/>
      <name val="Times New Roman"/>
      <family val="1"/>
    </font>
    <font>
      <b/>
      <sz val="1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right style="thin"/>
      <top style="thin"/>
      <bottom style="thin"/>
    </border>
    <border>
      <left style="thin"/>
      <right/>
      <top style="thin"/>
      <bottom style="thin"/>
    </border>
    <border>
      <left/>
      <right/>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9"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7">
    <xf numFmtId="0" fontId="0" fillId="0" borderId="0" xfId="0" applyFont="1" applyAlignment="1">
      <alignment/>
    </xf>
    <xf numFmtId="0" fontId="61" fillId="0" borderId="0" xfId="0" applyFont="1" applyAlignment="1">
      <alignment/>
    </xf>
    <xf numFmtId="186" fontId="62" fillId="33" borderId="10" xfId="0" applyNumberFormat="1" applyFont="1" applyFill="1" applyBorder="1" applyAlignment="1">
      <alignment/>
    </xf>
    <xf numFmtId="0" fontId="63" fillId="6" borderId="10" xfId="0" applyFont="1" applyFill="1" applyBorder="1" applyAlignment="1">
      <alignment horizontal="left" vertical="center" wrapText="1"/>
    </xf>
    <xf numFmtId="0" fontId="63" fillId="6" borderId="10" xfId="0" applyFont="1" applyFill="1" applyBorder="1" applyAlignment="1">
      <alignment horizontal="justify" vertical="center" wrapText="1"/>
    </xf>
    <xf numFmtId="186" fontId="64" fillId="6" borderId="10" xfId="42" applyNumberFormat="1" applyFont="1" applyFill="1" applyBorder="1" applyAlignment="1">
      <alignment horizontal="center" vertical="center" wrapText="1"/>
    </xf>
    <xf numFmtId="186" fontId="64" fillId="6" borderId="10" xfId="0" applyNumberFormat="1" applyFont="1" applyFill="1" applyBorder="1" applyAlignment="1">
      <alignment horizontal="center" vertical="center" wrapText="1"/>
    </xf>
    <xf numFmtId="186" fontId="63" fillId="6" borderId="10" xfId="0" applyNumberFormat="1" applyFont="1" applyFill="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Fill="1" applyBorder="1" applyAlignment="1" quotePrefix="1">
      <alignment horizontal="justify" vertical="center" wrapText="1"/>
    </xf>
    <xf numFmtId="186" fontId="64" fillId="0" borderId="10" xfId="42" applyNumberFormat="1" applyFont="1" applyBorder="1" applyAlignment="1">
      <alignment horizontal="center" vertical="center" wrapText="1"/>
    </xf>
    <xf numFmtId="186" fontId="64" fillId="0" borderId="10" xfId="0" applyNumberFormat="1" applyFont="1" applyBorder="1" applyAlignment="1">
      <alignment horizontal="center" vertical="center" wrapText="1"/>
    </xf>
    <xf numFmtId="186" fontId="64" fillId="0" borderId="10" xfId="42" applyNumberFormat="1" applyFont="1" applyFill="1" applyBorder="1" applyAlignment="1">
      <alignment horizontal="center" vertical="center" wrapText="1"/>
    </xf>
    <xf numFmtId="0" fontId="2" fillId="0" borderId="10" xfId="0" applyFont="1" applyFill="1" applyBorder="1" applyAlignment="1" quotePrefix="1">
      <alignment vertical="center" wrapText="1"/>
    </xf>
    <xf numFmtId="0" fontId="64" fillId="0" borderId="10" xfId="0" applyFont="1" applyBorder="1" applyAlignment="1">
      <alignment horizontal="justify" vertical="center" wrapText="1"/>
    </xf>
    <xf numFmtId="0" fontId="64" fillId="0" borderId="10" xfId="0" applyFont="1" applyFill="1" applyBorder="1" applyAlignment="1">
      <alignment horizontal="center" vertical="center" wrapText="1"/>
    </xf>
    <xf numFmtId="186" fontId="63" fillId="6" borderId="10" xfId="42" applyNumberFormat="1" applyFont="1" applyFill="1" applyBorder="1" applyAlignment="1">
      <alignment horizontal="center" vertical="center" wrapText="1"/>
    </xf>
    <xf numFmtId="0" fontId="64" fillId="0" borderId="10" xfId="0" applyFont="1" applyBorder="1" applyAlignment="1">
      <alignment horizontal="right" vertical="center" wrapText="1"/>
    </xf>
    <xf numFmtId="0" fontId="63" fillId="0" borderId="10" xfId="0" applyFont="1" applyBorder="1" applyAlignment="1">
      <alignment horizontal="left" vertical="center" wrapText="1"/>
    </xf>
    <xf numFmtId="186" fontId="63" fillId="0" borderId="10" xfId="42" applyNumberFormat="1" applyFont="1" applyFill="1" applyBorder="1" applyAlignment="1">
      <alignment horizontal="center" vertical="center" wrapText="1"/>
    </xf>
    <xf numFmtId="0" fontId="64" fillId="0" borderId="10" xfId="0" applyFont="1" applyBorder="1" applyAlignment="1">
      <alignment horizontal="left" vertical="center" wrapText="1"/>
    </xf>
    <xf numFmtId="0" fontId="64" fillId="0" borderId="10" xfId="0" applyFont="1" applyBorder="1" applyAlignment="1" quotePrefix="1">
      <alignment horizontal="left" vertical="center" wrapText="1"/>
    </xf>
    <xf numFmtId="186" fontId="63" fillId="0" borderId="10" xfId="42" applyNumberFormat="1" applyFont="1" applyBorder="1" applyAlignment="1">
      <alignment horizontal="center" vertical="center" wrapText="1"/>
    </xf>
    <xf numFmtId="0" fontId="63" fillId="0" borderId="10" xfId="0" applyFont="1" applyBorder="1" applyAlignment="1" quotePrefix="1">
      <alignment horizontal="left" vertical="center" wrapText="1"/>
    </xf>
    <xf numFmtId="186" fontId="61" fillId="0" borderId="10" xfId="42" applyNumberFormat="1" applyFont="1" applyBorder="1" applyAlignment="1">
      <alignment vertical="center"/>
    </xf>
    <xf numFmtId="186" fontId="61" fillId="0" borderId="10" xfId="0" applyNumberFormat="1" applyFont="1" applyBorder="1" applyAlignment="1">
      <alignment vertical="center"/>
    </xf>
    <xf numFmtId="186" fontId="2" fillId="0" borderId="10" xfId="42" applyNumberFormat="1" applyFont="1" applyFill="1" applyBorder="1" applyAlignment="1">
      <alignment horizontal="center" vertical="center" wrapText="1"/>
    </xf>
    <xf numFmtId="186" fontId="2" fillId="0" borderId="10" xfId="44" applyNumberFormat="1" applyFont="1" applyFill="1" applyBorder="1" applyAlignment="1">
      <alignment horizontal="center" vertical="center" wrapText="1"/>
    </xf>
    <xf numFmtId="0" fontId="2" fillId="0" borderId="0" xfId="0" applyFont="1" applyFill="1" applyAlignment="1">
      <alignment vertical="center"/>
    </xf>
    <xf numFmtId="186" fontId="2" fillId="0" borderId="10" xfId="42" applyNumberFormat="1" applyFont="1" applyFill="1" applyBorder="1" applyAlignment="1">
      <alignment vertical="center" wrapText="1"/>
    </xf>
    <xf numFmtId="186" fontId="2" fillId="0" borderId="10" xfId="44" applyNumberFormat="1" applyFont="1" applyFill="1" applyBorder="1" applyAlignment="1">
      <alignment vertical="center"/>
    </xf>
    <xf numFmtId="3" fontId="2" fillId="0" borderId="10" xfId="44" applyNumberFormat="1" applyFont="1" applyFill="1" applyBorder="1" applyAlignment="1">
      <alignment vertical="center"/>
    </xf>
    <xf numFmtId="0" fontId="64" fillId="6" borderId="10" xfId="0" applyFont="1" applyFill="1" applyBorder="1" applyAlignment="1">
      <alignment horizontal="center" vertical="center" wrapText="1"/>
    </xf>
    <xf numFmtId="0" fontId="4" fillId="0" borderId="10" xfId="0" applyFont="1" applyFill="1" applyBorder="1" applyAlignment="1" quotePrefix="1">
      <alignment horizontal="justify" vertical="center" wrapText="1"/>
    </xf>
    <xf numFmtId="186" fontId="63" fillId="0" borderId="10" xfId="0" applyNumberFormat="1" applyFont="1" applyFill="1" applyBorder="1" applyAlignment="1">
      <alignment horizontal="center" vertical="center" wrapText="1"/>
    </xf>
    <xf numFmtId="0" fontId="5" fillId="0" borderId="10" xfId="0" applyFont="1" applyFill="1" applyBorder="1" applyAlignment="1" quotePrefix="1">
      <alignment horizontal="justify" vertical="center" wrapText="1"/>
    </xf>
    <xf numFmtId="0" fontId="6" fillId="0" borderId="10" xfId="0" applyFont="1" applyFill="1" applyBorder="1" applyAlignment="1" quotePrefix="1">
      <alignment horizontal="justify" vertical="center" wrapText="1"/>
    </xf>
    <xf numFmtId="3" fontId="2" fillId="0" borderId="10" xfId="44" applyNumberFormat="1" applyFont="1" applyFill="1" applyBorder="1" applyAlignment="1">
      <alignment vertical="center" wrapText="1"/>
    </xf>
    <xf numFmtId="0" fontId="63" fillId="0" borderId="10" xfId="0" applyFont="1" applyBorder="1" applyAlignment="1">
      <alignment horizontal="center" vertical="center" wrapText="1"/>
    </xf>
    <xf numFmtId="0" fontId="63" fillId="0" borderId="10" xfId="0" applyFont="1" applyBorder="1" applyAlignment="1">
      <alignment horizontal="justify" vertical="center" wrapText="1"/>
    </xf>
    <xf numFmtId="0" fontId="63" fillId="6" borderId="10" xfId="0" applyFont="1" applyFill="1" applyBorder="1" applyAlignment="1">
      <alignment horizontal="center" vertical="center" wrapText="1"/>
    </xf>
    <xf numFmtId="3" fontId="2" fillId="0" borderId="10" xfId="0" applyNumberFormat="1" applyFont="1" applyFill="1" applyBorder="1" applyAlignment="1">
      <alignment vertical="center"/>
    </xf>
    <xf numFmtId="0" fontId="4" fillId="0" borderId="10" xfId="0" applyFont="1" applyFill="1" applyBorder="1" applyAlignment="1">
      <alignment horizontal="justify" vertical="center" wrapText="1"/>
    </xf>
    <xf numFmtId="0" fontId="2" fillId="0" borderId="10" xfId="0" applyFont="1" applyFill="1" applyBorder="1" applyAlignment="1" quotePrefix="1">
      <alignment horizontal="left" vertical="center" wrapText="1" indent="5"/>
    </xf>
    <xf numFmtId="186" fontId="61" fillId="0" borderId="0" xfId="42" applyNumberFormat="1" applyFont="1" applyAlignment="1">
      <alignment/>
    </xf>
    <xf numFmtId="186" fontId="61" fillId="0" borderId="0" xfId="0" applyNumberFormat="1" applyFont="1" applyAlignment="1">
      <alignment/>
    </xf>
    <xf numFmtId="0" fontId="61" fillId="34" borderId="10" xfId="0" applyFont="1" applyFill="1" applyBorder="1" applyAlignment="1">
      <alignment/>
    </xf>
    <xf numFmtId="186" fontId="62" fillId="34" borderId="10" xfId="42" applyNumberFormat="1" applyFont="1" applyFill="1" applyBorder="1" applyAlignment="1">
      <alignment horizontal="center" vertical="center"/>
    </xf>
    <xf numFmtId="186" fontId="62" fillId="34" borderId="10" xfId="0" applyNumberFormat="1" applyFont="1" applyFill="1" applyBorder="1" applyAlignment="1">
      <alignment horizontal="center" wrapText="1"/>
    </xf>
    <xf numFmtId="0" fontId="62" fillId="34" borderId="10" xfId="0" applyFont="1" applyFill="1" applyBorder="1" applyAlignment="1">
      <alignment horizontal="center" vertical="center"/>
    </xf>
    <xf numFmtId="0" fontId="62" fillId="34" borderId="10" xfId="0" applyFont="1" applyFill="1" applyBorder="1" applyAlignment="1">
      <alignment horizontal="center" wrapText="1"/>
    </xf>
    <xf numFmtId="0" fontId="64" fillId="0" borderId="0" xfId="0" applyFont="1" applyAlignment="1">
      <alignment/>
    </xf>
    <xf numFmtId="0" fontId="65" fillId="0" borderId="0" xfId="0" applyFont="1" applyAlignment="1">
      <alignment/>
    </xf>
    <xf numFmtId="186" fontId="65" fillId="0" borderId="10" xfId="0" applyNumberFormat="1" applyFont="1" applyBorder="1" applyAlignment="1">
      <alignment horizontal="center" vertical="center" wrapText="1"/>
    </xf>
    <xf numFmtId="0" fontId="65" fillId="0" borderId="10" xfId="0" applyFont="1" applyFill="1" applyBorder="1" applyAlignment="1" quotePrefix="1">
      <alignment horizontal="justify" vertical="center" wrapText="1"/>
    </xf>
    <xf numFmtId="186" fontId="65" fillId="0" borderId="10" xfId="42" applyNumberFormat="1" applyFont="1" applyBorder="1" applyAlignment="1">
      <alignment horizontal="center" vertical="center" wrapText="1"/>
    </xf>
    <xf numFmtId="3" fontId="65" fillId="0" borderId="10" xfId="44" applyNumberFormat="1" applyFont="1" applyFill="1" applyBorder="1" applyAlignment="1">
      <alignment vertical="center"/>
    </xf>
    <xf numFmtId="0" fontId="65" fillId="0" borderId="0" xfId="0" applyFont="1" applyAlignment="1">
      <alignment vertical="center"/>
    </xf>
    <xf numFmtId="0" fontId="61" fillId="0" borderId="0" xfId="0" applyFont="1" applyAlignment="1">
      <alignment/>
    </xf>
    <xf numFmtId="0" fontId="61" fillId="0" borderId="0" xfId="0" applyFont="1" applyAlignment="1">
      <alignment vertical="top"/>
    </xf>
    <xf numFmtId="0" fontId="62" fillId="0" borderId="0" xfId="0" applyFont="1" applyAlignment="1">
      <alignment/>
    </xf>
    <xf numFmtId="186" fontId="64" fillId="0" borderId="0" xfId="0" applyNumberFormat="1" applyFont="1" applyAlignment="1">
      <alignment/>
    </xf>
    <xf numFmtId="0" fontId="61" fillId="0" borderId="0" xfId="0" applyFont="1" applyAlignment="1">
      <alignment horizontal="center" vertical="center"/>
    </xf>
    <xf numFmtId="0" fontId="64" fillId="0" borderId="11" xfId="0" applyFont="1" applyBorder="1" applyAlignment="1">
      <alignment horizontal="center" vertical="center" wrapText="1"/>
    </xf>
    <xf numFmtId="186" fontId="64" fillId="0" borderId="11" xfId="0" applyNumberFormat="1" applyFont="1" applyBorder="1" applyAlignment="1">
      <alignment horizontal="center" vertical="center" wrapText="1"/>
    </xf>
    <xf numFmtId="186" fontId="63" fillId="0" borderId="11" xfId="0" applyNumberFormat="1" applyFont="1" applyFill="1" applyBorder="1" applyAlignment="1">
      <alignment horizontal="center" vertical="center" wrapText="1"/>
    </xf>
    <xf numFmtId="186" fontId="63" fillId="34" borderId="11" xfId="42" applyNumberFormat="1" applyFont="1" applyFill="1" applyBorder="1" applyAlignment="1">
      <alignment horizontal="center" wrapText="1"/>
    </xf>
    <xf numFmtId="0" fontId="61" fillId="0" borderId="11" xfId="0" applyFont="1" applyBorder="1" applyAlignment="1">
      <alignment/>
    </xf>
    <xf numFmtId="0" fontId="61" fillId="35" borderId="0" xfId="0" applyFont="1" applyFill="1" applyAlignment="1">
      <alignment horizontal="center" vertical="center"/>
    </xf>
    <xf numFmtId="0" fontId="61" fillId="35" borderId="0" xfId="0" applyFont="1" applyFill="1" applyAlignment="1">
      <alignment/>
    </xf>
    <xf numFmtId="186" fontId="61" fillId="35" borderId="0" xfId="42" applyNumberFormat="1" applyFont="1" applyFill="1" applyAlignment="1">
      <alignment/>
    </xf>
    <xf numFmtId="186" fontId="64" fillId="35" borderId="0" xfId="0" applyNumberFormat="1" applyFont="1" applyFill="1" applyAlignment="1">
      <alignment/>
    </xf>
    <xf numFmtId="0" fontId="64" fillId="0" borderId="0" xfId="0" applyFont="1" applyAlignment="1">
      <alignment horizontal="right"/>
    </xf>
    <xf numFmtId="186" fontId="61" fillId="0" borderId="0" xfId="0" applyNumberFormat="1" applyFont="1" applyFill="1" applyAlignment="1">
      <alignment/>
    </xf>
    <xf numFmtId="186" fontId="62" fillId="0" borderId="10" xfId="0" applyNumberFormat="1" applyFont="1" applyFill="1" applyBorder="1" applyAlignment="1">
      <alignment vertical="center"/>
    </xf>
    <xf numFmtId="0" fontId="61" fillId="0" borderId="0" xfId="0" applyFont="1" applyFill="1" applyAlignment="1">
      <alignment vertical="center"/>
    </xf>
    <xf numFmtId="186" fontId="62" fillId="34" borderId="10" xfId="0" applyNumberFormat="1" applyFont="1" applyFill="1" applyBorder="1" applyAlignment="1">
      <alignment horizontal="center" vertical="center" wrapText="1"/>
    </xf>
    <xf numFmtId="0" fontId="63" fillId="35" borderId="10" xfId="0" applyFont="1" applyFill="1" applyBorder="1" applyAlignment="1">
      <alignment horizontal="center" vertical="center" wrapText="1"/>
    </xf>
    <xf numFmtId="0" fontId="63" fillId="35" borderId="10" xfId="0" applyFont="1" applyFill="1" applyBorder="1" applyAlignment="1">
      <alignment horizontal="justify" vertical="center" wrapText="1"/>
    </xf>
    <xf numFmtId="186" fontId="64" fillId="35" borderId="10" xfId="0" applyNumberFormat="1" applyFont="1" applyFill="1" applyBorder="1" applyAlignment="1">
      <alignment horizontal="center" vertical="center" wrapText="1"/>
    </xf>
    <xf numFmtId="186" fontId="64" fillId="35" borderId="10" xfId="42" applyNumberFormat="1" applyFont="1" applyFill="1" applyBorder="1" applyAlignment="1">
      <alignment horizontal="center" vertical="center" wrapText="1"/>
    </xf>
    <xf numFmtId="186" fontId="63" fillId="35" borderId="10" xfId="0" applyNumberFormat="1" applyFont="1" applyFill="1" applyBorder="1" applyAlignment="1">
      <alignment horizontal="center" vertical="center" wrapText="1"/>
    </xf>
    <xf numFmtId="0" fontId="64" fillId="35" borderId="10" xfId="0" applyFont="1" applyFill="1" applyBorder="1" applyAlignment="1">
      <alignment horizontal="center" vertical="center" wrapText="1"/>
    </xf>
    <xf numFmtId="0" fontId="2" fillId="35" borderId="10" xfId="0" applyFont="1" applyFill="1" applyBorder="1" applyAlignment="1" quotePrefix="1">
      <alignment horizontal="justify" vertical="center" wrapText="1"/>
    </xf>
    <xf numFmtId="0" fontId="2" fillId="35" borderId="10" xfId="0" applyFont="1" applyFill="1" applyBorder="1" applyAlignment="1" quotePrefix="1">
      <alignment vertical="center" wrapText="1"/>
    </xf>
    <xf numFmtId="0" fontId="63" fillId="35" borderId="10" xfId="0" applyFont="1" applyFill="1" applyBorder="1" applyAlignment="1">
      <alignment horizontal="left" vertical="center" wrapText="1"/>
    </xf>
    <xf numFmtId="186" fontId="63" fillId="35" borderId="10" xfId="42" applyNumberFormat="1" applyFont="1" applyFill="1" applyBorder="1" applyAlignment="1">
      <alignment horizontal="center" vertical="center" wrapText="1"/>
    </xf>
    <xf numFmtId="186" fontId="66" fillId="35" borderId="10" xfId="42" applyNumberFormat="1" applyFont="1" applyFill="1" applyBorder="1" applyAlignment="1">
      <alignment horizontal="center" vertical="center" wrapText="1"/>
    </xf>
    <xf numFmtId="0" fontId="64" fillId="35" borderId="10" xfId="0" applyFont="1" applyFill="1" applyBorder="1" applyAlignment="1">
      <alignment horizontal="left" vertical="center" wrapText="1"/>
    </xf>
    <xf numFmtId="0" fontId="64" fillId="35" borderId="10" xfId="0" applyFont="1" applyFill="1" applyBorder="1" applyAlignment="1" quotePrefix="1">
      <alignment horizontal="left" vertical="center" wrapText="1"/>
    </xf>
    <xf numFmtId="0" fontId="63" fillId="35" borderId="10" xfId="0" applyFont="1" applyFill="1" applyBorder="1" applyAlignment="1" quotePrefix="1">
      <alignment horizontal="left" vertical="center" wrapText="1"/>
    </xf>
    <xf numFmtId="186" fontId="66" fillId="35" borderId="10" xfId="42" applyNumberFormat="1" applyFont="1" applyFill="1" applyBorder="1" applyAlignment="1">
      <alignment vertical="center"/>
    </xf>
    <xf numFmtId="186" fontId="66" fillId="35" borderId="10" xfId="42" applyNumberFormat="1" applyFont="1" applyFill="1" applyBorder="1" applyAlignment="1">
      <alignment vertical="center" wrapText="1"/>
    </xf>
    <xf numFmtId="186" fontId="61" fillId="35" borderId="10" xfId="42" applyNumberFormat="1" applyFont="1" applyFill="1" applyBorder="1" applyAlignment="1">
      <alignment vertical="center"/>
    </xf>
    <xf numFmtId="186" fontId="64" fillId="35" borderId="10" xfId="0" applyNumberFormat="1" applyFont="1" applyFill="1" applyBorder="1" applyAlignment="1">
      <alignment vertical="center"/>
    </xf>
    <xf numFmtId="186" fontId="2" fillId="35" borderId="10" xfId="44" applyNumberFormat="1" applyFont="1" applyFill="1" applyBorder="1" applyAlignment="1">
      <alignment horizontal="center" vertical="center" wrapText="1"/>
    </xf>
    <xf numFmtId="186" fontId="2" fillId="35" borderId="10" xfId="42" applyNumberFormat="1" applyFont="1" applyFill="1" applyBorder="1" applyAlignment="1">
      <alignment horizontal="center" vertical="center" wrapText="1"/>
    </xf>
    <xf numFmtId="186" fontId="2" fillId="35" borderId="10" xfId="42" applyNumberFormat="1" applyFont="1" applyFill="1" applyBorder="1" applyAlignment="1">
      <alignment vertical="center" wrapText="1"/>
    </xf>
    <xf numFmtId="186" fontId="2" fillId="35" borderId="10" xfId="44" applyNumberFormat="1" applyFont="1" applyFill="1" applyBorder="1" applyAlignment="1">
      <alignment horizontal="center" vertical="center"/>
    </xf>
    <xf numFmtId="186" fontId="2" fillId="35" borderId="10" xfId="44" applyNumberFormat="1" applyFont="1" applyFill="1" applyBorder="1" applyAlignment="1">
      <alignment vertical="center"/>
    </xf>
    <xf numFmtId="0" fontId="4" fillId="35" borderId="10" xfId="0" applyFont="1" applyFill="1" applyBorder="1" applyAlignment="1" quotePrefix="1">
      <alignment horizontal="justify" vertical="center" wrapText="1"/>
    </xf>
    <xf numFmtId="0" fontId="5" fillId="35" borderId="10" xfId="0" applyFont="1" applyFill="1" applyBorder="1" applyAlignment="1" quotePrefix="1">
      <alignment horizontal="justify" vertical="center" wrapText="1"/>
    </xf>
    <xf numFmtId="3" fontId="2" fillId="35" borderId="10" xfId="44" applyNumberFormat="1" applyFont="1" applyFill="1" applyBorder="1" applyAlignment="1">
      <alignment vertical="center"/>
    </xf>
    <xf numFmtId="0" fontId="6" fillId="35" borderId="10" xfId="0" applyFont="1" applyFill="1" applyBorder="1" applyAlignment="1" quotePrefix="1">
      <alignment horizontal="justify" vertical="center" wrapText="1"/>
    </xf>
    <xf numFmtId="3" fontId="2" fillId="35" borderId="10" xfId="44" applyNumberFormat="1" applyFont="1" applyFill="1" applyBorder="1" applyAlignment="1">
      <alignment vertical="center" wrapText="1"/>
    </xf>
    <xf numFmtId="0" fontId="4" fillId="35" borderId="10" xfId="0" applyFont="1" applyFill="1" applyBorder="1" applyAlignment="1">
      <alignment horizontal="justify" vertical="center" wrapText="1"/>
    </xf>
    <xf numFmtId="186" fontId="2" fillId="35" borderId="10" xfId="0" applyNumberFormat="1" applyFont="1" applyFill="1" applyBorder="1" applyAlignment="1">
      <alignment horizontal="center" vertical="center" wrapText="1"/>
    </xf>
    <xf numFmtId="0" fontId="2" fillId="35" borderId="10" xfId="0" applyFont="1" applyFill="1" applyBorder="1" applyAlignment="1" quotePrefix="1">
      <alignment horizontal="left" vertical="center" wrapText="1" indent="5"/>
    </xf>
    <xf numFmtId="0" fontId="64" fillId="35" borderId="12" xfId="0" applyFont="1" applyFill="1" applyBorder="1" applyAlignment="1">
      <alignment horizontal="center" vertical="center" wrapText="1"/>
    </xf>
    <xf numFmtId="0" fontId="2" fillId="35" borderId="12" xfId="0" applyFont="1" applyFill="1" applyBorder="1" applyAlignment="1" quotePrefix="1">
      <alignment horizontal="left" vertical="center" wrapText="1" indent="5"/>
    </xf>
    <xf numFmtId="186" fontId="64" fillId="35" borderId="12" xfId="42" applyNumberFormat="1" applyFont="1" applyFill="1" applyBorder="1" applyAlignment="1">
      <alignment horizontal="center" vertical="center" wrapText="1"/>
    </xf>
    <xf numFmtId="186" fontId="64" fillId="35" borderId="12" xfId="0" applyNumberFormat="1" applyFont="1" applyFill="1" applyBorder="1" applyAlignment="1">
      <alignment horizontal="center" vertical="center" wrapText="1"/>
    </xf>
    <xf numFmtId="3" fontId="2" fillId="35" borderId="12" xfId="44" applyNumberFormat="1" applyFont="1" applyFill="1" applyBorder="1" applyAlignment="1">
      <alignment vertical="center"/>
    </xf>
    <xf numFmtId="0" fontId="4" fillId="35" borderId="10" xfId="0" applyFont="1" applyFill="1" applyBorder="1" applyAlignment="1">
      <alignment vertical="center" wrapText="1"/>
    </xf>
    <xf numFmtId="0" fontId="67" fillId="0" borderId="0" xfId="0" applyFont="1" applyAlignment="1">
      <alignment horizontal="center"/>
    </xf>
    <xf numFmtId="0" fontId="62" fillId="34" borderId="10" xfId="0" applyFont="1" applyFill="1" applyBorder="1" applyAlignment="1">
      <alignment horizontal="center" vertical="center" wrapText="1"/>
    </xf>
    <xf numFmtId="0" fontId="64" fillId="0" borderId="10" xfId="0" applyFont="1" applyBorder="1" applyAlignment="1">
      <alignment wrapText="1"/>
    </xf>
    <xf numFmtId="0" fontId="64" fillId="0" borderId="10" xfId="0" applyFont="1" applyBorder="1" applyAlignment="1">
      <alignment horizontal="center" vertical="top" wrapText="1"/>
    </xf>
    <xf numFmtId="0" fontId="64" fillId="0" borderId="10" xfId="0" applyFont="1" applyBorder="1" applyAlignment="1">
      <alignment horizontal="center" wrapText="1"/>
    </xf>
    <xf numFmtId="186" fontId="64" fillId="35" borderId="13" xfId="0" applyNumberFormat="1" applyFont="1" applyFill="1" applyBorder="1" applyAlignment="1">
      <alignment horizontal="center" vertical="center" wrapText="1"/>
    </xf>
    <xf numFmtId="3" fontId="61" fillId="0" borderId="10" xfId="0" applyNumberFormat="1" applyFont="1" applyBorder="1" applyAlignment="1">
      <alignment horizontal="right" wrapText="1"/>
    </xf>
    <xf numFmtId="0" fontId="61" fillId="35" borderId="10" xfId="0" applyFont="1" applyFill="1" applyBorder="1" applyAlignment="1">
      <alignment/>
    </xf>
    <xf numFmtId="0" fontId="68" fillId="0" borderId="0" xfId="0" applyFont="1" applyAlignment="1">
      <alignment/>
    </xf>
    <xf numFmtId="186" fontId="69" fillId="0" borderId="0" xfId="42" applyNumberFormat="1" applyFont="1" applyAlignment="1">
      <alignment/>
    </xf>
    <xf numFmtId="186" fontId="70" fillId="0" borderId="0" xfId="0" applyNumberFormat="1" applyFont="1" applyAlignment="1">
      <alignment/>
    </xf>
    <xf numFmtId="0" fontId="69" fillId="0" borderId="0" xfId="0" applyFont="1" applyAlignment="1">
      <alignment/>
    </xf>
    <xf numFmtId="0" fontId="7" fillId="0" borderId="0" xfId="0" applyFont="1" applyAlignment="1">
      <alignment horizontal="justify"/>
    </xf>
    <xf numFmtId="0" fontId="61" fillId="0" borderId="0" xfId="0" applyFont="1" applyBorder="1" applyAlignment="1">
      <alignment/>
    </xf>
    <xf numFmtId="0" fontId="61" fillId="35" borderId="0" xfId="0" applyFont="1" applyFill="1" applyBorder="1" applyAlignment="1">
      <alignment/>
    </xf>
    <xf numFmtId="186" fontId="64" fillId="35" borderId="10" xfId="42" applyNumberFormat="1" applyFont="1" applyFill="1" applyBorder="1" applyAlignment="1">
      <alignment vertical="center" wrapText="1"/>
    </xf>
    <xf numFmtId="0" fontId="2" fillId="35" borderId="10" xfId="0" applyFont="1" applyFill="1" applyBorder="1" applyAlignment="1" quotePrefix="1">
      <alignment horizontal="left" vertical="center" wrapText="1"/>
    </xf>
    <xf numFmtId="0" fontId="63" fillId="35" borderId="12" xfId="0" applyFont="1" applyFill="1" applyBorder="1" applyAlignment="1" quotePrefix="1">
      <alignment horizontal="left" vertical="center" wrapText="1"/>
    </xf>
    <xf numFmtId="0" fontId="71" fillId="0" borderId="0" xfId="0" applyFont="1" applyAlignment="1" quotePrefix="1">
      <alignment horizontal="left"/>
    </xf>
    <xf numFmtId="186" fontId="72" fillId="0" borderId="0" xfId="0" applyNumberFormat="1" applyFont="1" applyFill="1" applyAlignment="1">
      <alignment/>
    </xf>
    <xf numFmtId="186" fontId="72" fillId="0" borderId="0" xfId="42" applyNumberFormat="1" applyFont="1" applyAlignment="1">
      <alignment/>
    </xf>
    <xf numFmtId="186" fontId="73" fillId="0" borderId="0" xfId="0" applyNumberFormat="1" applyFont="1" applyAlignment="1">
      <alignment/>
    </xf>
    <xf numFmtId="0" fontId="72" fillId="0" borderId="0" xfId="0" applyFont="1" applyAlignment="1">
      <alignment/>
    </xf>
    <xf numFmtId="186" fontId="73" fillId="0" borderId="0" xfId="0" applyNumberFormat="1" applyFont="1" applyFill="1" applyAlignment="1">
      <alignment/>
    </xf>
    <xf numFmtId="186" fontId="73" fillId="0" borderId="0" xfId="42" applyNumberFormat="1" applyFont="1" applyAlignment="1">
      <alignment/>
    </xf>
    <xf numFmtId="186" fontId="73" fillId="0" borderId="0" xfId="0" applyNumberFormat="1" applyFont="1" applyAlignment="1">
      <alignment/>
    </xf>
    <xf numFmtId="0" fontId="73" fillId="0" borderId="0" xfId="0" applyFont="1" applyAlignment="1">
      <alignment/>
    </xf>
    <xf numFmtId="0" fontId="74" fillId="0" borderId="0" xfId="0" applyFont="1" applyAlignment="1" quotePrefix="1">
      <alignment horizontal="left"/>
    </xf>
    <xf numFmtId="0" fontId="64" fillId="0" borderId="10" xfId="0" applyFont="1" applyBorder="1" applyAlignment="1">
      <alignment horizontal="left" vertical="center" wrapText="1"/>
    </xf>
    <xf numFmtId="186" fontId="75" fillId="35" borderId="0" xfId="0" applyNumberFormat="1" applyFont="1" applyFill="1" applyAlignment="1">
      <alignment horizontal="center"/>
    </xf>
    <xf numFmtId="186" fontId="63" fillId="35" borderId="0" xfId="0" applyNumberFormat="1" applyFont="1" applyFill="1" applyAlignment="1">
      <alignment horizontal="center"/>
    </xf>
    <xf numFmtId="0" fontId="62" fillId="0" borderId="14" xfId="0" applyFont="1" applyFill="1" applyBorder="1" applyAlignment="1">
      <alignment horizontal="left" vertical="center"/>
    </xf>
    <xf numFmtId="0" fontId="62" fillId="0" borderId="15" xfId="0" applyFont="1" applyFill="1" applyBorder="1" applyAlignment="1">
      <alignment horizontal="left" vertical="center"/>
    </xf>
    <xf numFmtId="0" fontId="62" fillId="0" borderId="13" xfId="0" applyFont="1" applyFill="1" applyBorder="1" applyAlignment="1">
      <alignment horizontal="left" vertical="center"/>
    </xf>
    <xf numFmtId="186" fontId="66" fillId="35" borderId="12" xfId="42" applyNumberFormat="1" applyFont="1" applyFill="1" applyBorder="1" applyAlignment="1">
      <alignment horizontal="center" vertical="center" wrapText="1"/>
    </xf>
    <xf numFmtId="186" fontId="66" fillId="35" borderId="16" xfId="42" applyNumberFormat="1" applyFont="1" applyFill="1" applyBorder="1" applyAlignment="1">
      <alignment horizontal="center" vertical="center" wrapText="1"/>
    </xf>
    <xf numFmtId="186" fontId="66" fillId="35" borderId="17" xfId="42" applyNumberFormat="1" applyFont="1" applyFill="1" applyBorder="1" applyAlignment="1">
      <alignment horizontal="center" vertical="center" wrapText="1"/>
    </xf>
    <xf numFmtId="0" fontId="62" fillId="0" borderId="11" xfId="0" applyFont="1" applyBorder="1" applyAlignment="1">
      <alignment horizontal="center" vertical="center" wrapText="1"/>
    </xf>
    <xf numFmtId="0" fontId="62" fillId="33" borderId="14" xfId="0" applyFont="1" applyFill="1" applyBorder="1" applyAlignment="1">
      <alignment horizontal="left"/>
    </xf>
    <xf numFmtId="0" fontId="62" fillId="33" borderId="15" xfId="0" applyFont="1" applyFill="1" applyBorder="1" applyAlignment="1">
      <alignment horizontal="left"/>
    </xf>
    <xf numFmtId="0" fontId="62" fillId="33" borderId="13" xfId="0" applyFont="1" applyFill="1" applyBorder="1" applyAlignment="1">
      <alignment horizontal="left"/>
    </xf>
    <xf numFmtId="0" fontId="62" fillId="0" borderId="10" xfId="0" applyFont="1" applyBorder="1" applyAlignment="1">
      <alignment horizontal="center" vertical="center" wrapText="1"/>
    </xf>
    <xf numFmtId="0" fontId="61" fillId="0" borderId="0" xfId="0" applyFont="1" applyAlignment="1">
      <alignment horizontal="left" vertical="center"/>
    </xf>
    <xf numFmtId="0" fontId="61" fillId="0" borderId="0" xfId="0" applyFont="1" applyAlignment="1">
      <alignment horizontal="justify" wrapText="1"/>
    </xf>
    <xf numFmtId="186" fontId="9" fillId="35" borderId="0" xfId="0" applyNumberFormat="1" applyFont="1" applyFill="1" applyAlignment="1">
      <alignment horizontal="center"/>
    </xf>
    <xf numFmtId="0" fontId="62" fillId="35" borderId="10" xfId="0" applyFont="1" applyFill="1" applyBorder="1" applyAlignment="1">
      <alignment horizontal="center" vertical="center" wrapText="1"/>
    </xf>
    <xf numFmtId="0" fontId="64" fillId="0" borderId="10" xfId="0" applyFont="1" applyBorder="1" applyAlignment="1">
      <alignment horizontal="left" vertical="center" wrapText="1"/>
    </xf>
    <xf numFmtId="186" fontId="64" fillId="35" borderId="10" xfId="42" applyNumberFormat="1" applyFont="1" applyFill="1" applyBorder="1" applyAlignment="1">
      <alignment horizontal="center" vertical="center" wrapText="1"/>
    </xf>
    <xf numFmtId="0" fontId="70" fillId="0" borderId="0" xfId="54" applyFont="1" applyAlignment="1" quotePrefix="1">
      <alignment horizontal="left" vertical="center" wrapText="1"/>
    </xf>
    <xf numFmtId="0" fontId="70" fillId="0" borderId="0" xfId="54" applyFont="1" applyAlignment="1">
      <alignment horizontal="left" vertical="center" wrapText="1"/>
    </xf>
    <xf numFmtId="0" fontId="8" fillId="0" borderId="0" xfId="0" applyFont="1" applyAlignment="1">
      <alignment horizontal="center"/>
    </xf>
    <xf numFmtId="0" fontId="74" fillId="0" borderId="0" xfId="0" applyFont="1" applyAlignment="1" quotePrefix="1">
      <alignment horizontal="left" vertical="center" wrapText="1"/>
    </xf>
    <xf numFmtId="0" fontId="74" fillId="0" borderId="0" xfId="0" applyFont="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vanban.chinhphu.vn/portal/page/portal/chinhphu/hethongvanban?class_id=1&amp;_page=1&amp;mode=detail&amp;document_id=96262" TargetMode="External" /><Relationship Id="rId2" Type="http://schemas.openxmlformats.org/officeDocument/2006/relationships/hyperlink" Target="http://thuvienphapluat.vn/van-ban/Tai-chinh-nha-nuoc/Thong-tu-lien-tich-55-2015-TTLT-BTC-BKHCN-dinh-muc-du-toan-kinh-phi-khoa-hoc-cong-nghe-273180.aspx"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22"/>
  <sheetViews>
    <sheetView view="pageBreakPreview" zoomScale="115" zoomScaleSheetLayoutView="115" zoomScalePageLayoutView="0" workbookViewId="0" topLeftCell="A1">
      <selection activeCell="F6" sqref="F6"/>
    </sheetView>
  </sheetViews>
  <sheetFormatPr defaultColWidth="9.140625" defaultRowHeight="15" outlineLevelRow="2"/>
  <cols>
    <col min="1" max="1" width="4.7109375" style="62" customWidth="1"/>
    <col min="2" max="2" width="52.00390625" style="1" customWidth="1"/>
    <col min="3" max="3" width="10.28125" style="73" customWidth="1"/>
    <col min="4" max="4" width="14.57421875" style="44" customWidth="1"/>
    <col min="5" max="5" width="8.8515625" style="61" customWidth="1"/>
    <col min="6" max="6" width="16.28125" style="1" customWidth="1"/>
    <col min="7" max="7" width="14.00390625" style="1" customWidth="1"/>
    <col min="8" max="8" width="17.140625" style="1" hidden="1" customWidth="1"/>
    <col min="9" max="9" width="16.421875" style="1" hidden="1" customWidth="1"/>
    <col min="10" max="16384" width="9.140625" style="1" customWidth="1"/>
  </cols>
  <sheetData>
    <row r="1" spans="1:12" ht="24" customHeight="1">
      <c r="A1" s="143" t="s">
        <v>148</v>
      </c>
      <c r="B1" s="143"/>
      <c r="C1" s="143"/>
      <c r="D1" s="143"/>
      <c r="E1" s="143"/>
      <c r="F1" s="143"/>
      <c r="G1" s="143"/>
      <c r="H1" s="143"/>
      <c r="I1" s="143"/>
      <c r="J1" s="69"/>
      <c r="K1" s="69"/>
      <c r="L1" s="69"/>
    </row>
    <row r="2" spans="1:12" ht="15.75">
      <c r="A2" s="144" t="s">
        <v>3</v>
      </c>
      <c r="B2" s="144"/>
      <c r="C2" s="144"/>
      <c r="D2" s="144"/>
      <c r="E2" s="144"/>
      <c r="F2" s="144"/>
      <c r="G2" s="144"/>
      <c r="H2" s="144"/>
      <c r="I2" s="144"/>
      <c r="J2" s="69"/>
      <c r="K2" s="69"/>
      <c r="L2" s="69"/>
    </row>
    <row r="3" spans="1:12" ht="15.75">
      <c r="A3" s="68"/>
      <c r="B3" s="69"/>
      <c r="D3" s="70"/>
      <c r="E3" s="71"/>
      <c r="F3" s="69"/>
      <c r="G3" s="69"/>
      <c r="H3" s="69"/>
      <c r="I3" s="69"/>
      <c r="J3" s="69"/>
      <c r="K3" s="69"/>
      <c r="L3" s="69"/>
    </row>
    <row r="4" ht="15.75">
      <c r="I4" s="72" t="s">
        <v>149</v>
      </c>
    </row>
    <row r="5" spans="1:9" ht="31.5">
      <c r="A5" s="49" t="s">
        <v>172</v>
      </c>
      <c r="B5" s="76" t="s">
        <v>171</v>
      </c>
      <c r="C5" s="48" t="s">
        <v>115</v>
      </c>
      <c r="D5" s="47" t="s">
        <v>0</v>
      </c>
      <c r="E5" s="48" t="s">
        <v>1</v>
      </c>
      <c r="F5" s="49" t="s">
        <v>173</v>
      </c>
      <c r="G5" s="50" t="s">
        <v>98</v>
      </c>
      <c r="H5" s="50" t="s">
        <v>99</v>
      </c>
      <c r="I5" s="49" t="s">
        <v>116</v>
      </c>
    </row>
    <row r="6" spans="1:9" s="75" customFormat="1" ht="20.25" customHeight="1">
      <c r="A6" s="145" t="s">
        <v>3</v>
      </c>
      <c r="B6" s="146"/>
      <c r="C6" s="146"/>
      <c r="D6" s="146"/>
      <c r="E6" s="147"/>
      <c r="F6" s="74">
        <f>F7+F12+F52+F85+F96</f>
        <v>2275660000</v>
      </c>
      <c r="G6" s="74">
        <f>G7+G12+G52+G85+G96</f>
        <v>200000000</v>
      </c>
      <c r="H6" s="74">
        <f aca="true" t="shared" si="0" ref="H6:H69">F6-G6</f>
        <v>2075660000</v>
      </c>
      <c r="I6" s="74"/>
    </row>
    <row r="7" spans="1:9" s="69" customFormat="1" ht="28.5" customHeight="1">
      <c r="A7" s="77">
        <v>1</v>
      </c>
      <c r="B7" s="78" t="s">
        <v>4</v>
      </c>
      <c r="C7" s="79"/>
      <c r="D7" s="80"/>
      <c r="E7" s="79"/>
      <c r="F7" s="81">
        <f>SUM(F8:F11)</f>
        <v>135000000</v>
      </c>
      <c r="G7" s="81">
        <f>SUM(G8:G11)</f>
        <v>80000000</v>
      </c>
      <c r="H7" s="81">
        <f t="shared" si="0"/>
        <v>55000000</v>
      </c>
      <c r="I7" s="81"/>
    </row>
    <row r="8" spans="1:9" s="69" customFormat="1" ht="31.5" outlineLevel="1">
      <c r="A8" s="82"/>
      <c r="B8" s="83" t="s">
        <v>117</v>
      </c>
      <c r="C8" s="79" t="s">
        <v>150</v>
      </c>
      <c r="D8" s="80">
        <v>15000000</v>
      </c>
      <c r="E8" s="79">
        <v>1</v>
      </c>
      <c r="F8" s="80">
        <f>D8*E8</f>
        <v>15000000</v>
      </c>
      <c r="G8" s="80">
        <v>15000000</v>
      </c>
      <c r="H8" s="80">
        <f t="shared" si="0"/>
        <v>0</v>
      </c>
      <c r="I8" s="148" t="s">
        <v>123</v>
      </c>
    </row>
    <row r="9" spans="1:9" s="69" customFormat="1" ht="27.75" customHeight="1" outlineLevel="1">
      <c r="A9" s="82"/>
      <c r="B9" s="84" t="s">
        <v>118</v>
      </c>
      <c r="C9" s="79" t="s">
        <v>151</v>
      </c>
      <c r="D9" s="80">
        <v>15000000</v>
      </c>
      <c r="E9" s="79">
        <v>2</v>
      </c>
      <c r="F9" s="80">
        <f>D9*E9</f>
        <v>30000000</v>
      </c>
      <c r="G9" s="80">
        <f>D9</f>
        <v>15000000</v>
      </c>
      <c r="H9" s="80">
        <f t="shared" si="0"/>
        <v>15000000</v>
      </c>
      <c r="I9" s="149"/>
    </row>
    <row r="10" spans="1:9" s="69" customFormat="1" ht="31.5" outlineLevel="1">
      <c r="A10" s="82"/>
      <c r="B10" s="84" t="s">
        <v>119</v>
      </c>
      <c r="C10" s="79" t="s">
        <v>152</v>
      </c>
      <c r="D10" s="80">
        <v>2000</v>
      </c>
      <c r="E10" s="79">
        <v>30000</v>
      </c>
      <c r="F10" s="80">
        <f>D10*E10</f>
        <v>60000000</v>
      </c>
      <c r="G10" s="80">
        <v>50000000</v>
      </c>
      <c r="H10" s="80">
        <f t="shared" si="0"/>
        <v>10000000</v>
      </c>
      <c r="I10" s="150"/>
    </row>
    <row r="11" spans="1:9" s="69" customFormat="1" ht="28.5" customHeight="1" hidden="1" outlineLevel="1">
      <c r="A11" s="82"/>
      <c r="B11" s="84" t="s">
        <v>8</v>
      </c>
      <c r="C11" s="79" t="s">
        <v>153</v>
      </c>
      <c r="D11" s="80">
        <v>30000000</v>
      </c>
      <c r="E11" s="79">
        <v>1</v>
      </c>
      <c r="F11" s="80">
        <f>D11*E11</f>
        <v>30000000</v>
      </c>
      <c r="G11" s="80"/>
      <c r="H11" s="80">
        <f t="shared" si="0"/>
        <v>30000000</v>
      </c>
      <c r="I11" s="80"/>
    </row>
    <row r="12" spans="1:9" s="69" customFormat="1" ht="30.75" customHeight="1" collapsed="1">
      <c r="A12" s="77">
        <v>2</v>
      </c>
      <c r="B12" s="85" t="s">
        <v>9</v>
      </c>
      <c r="C12" s="79"/>
      <c r="D12" s="80"/>
      <c r="E12" s="79"/>
      <c r="F12" s="86">
        <f>F13+F22+F35</f>
        <v>1210440000</v>
      </c>
      <c r="G12" s="86">
        <f>G13+G22+G35</f>
        <v>37800000</v>
      </c>
      <c r="H12" s="86">
        <f t="shared" si="0"/>
        <v>1172640000</v>
      </c>
      <c r="I12" s="86"/>
    </row>
    <row r="13" spans="1:9" s="69" customFormat="1" ht="15.75" outlineLevel="1">
      <c r="A13" s="82" t="s">
        <v>10</v>
      </c>
      <c r="B13" s="85" t="s">
        <v>11</v>
      </c>
      <c r="C13" s="79"/>
      <c r="D13" s="80"/>
      <c r="E13" s="79"/>
      <c r="F13" s="86">
        <f>SUM(F14:F21)</f>
        <v>72800000</v>
      </c>
      <c r="G13" s="86">
        <f>SUM(G14:G21)</f>
        <v>16200000</v>
      </c>
      <c r="H13" s="86">
        <f t="shared" si="0"/>
        <v>56600000</v>
      </c>
      <c r="I13" s="86"/>
    </row>
    <row r="14" spans="1:9" s="69" customFormat="1" ht="30" customHeight="1" hidden="1" outlineLevel="2">
      <c r="A14" s="82"/>
      <c r="B14" s="83" t="s">
        <v>12</v>
      </c>
      <c r="C14" s="79" t="s">
        <v>154</v>
      </c>
      <c r="D14" s="80">
        <v>20000000</v>
      </c>
      <c r="E14" s="79">
        <v>1</v>
      </c>
      <c r="F14" s="80">
        <f>D14*E14</f>
        <v>20000000</v>
      </c>
      <c r="G14" s="80"/>
      <c r="H14" s="80">
        <f>F14-G14</f>
        <v>20000000</v>
      </c>
      <c r="I14" s="87"/>
    </row>
    <row r="15" spans="1:9" s="69" customFormat="1" ht="15.75" hidden="1" outlineLevel="2">
      <c r="A15" s="82"/>
      <c r="B15" s="88" t="s">
        <v>13</v>
      </c>
      <c r="C15" s="79" t="s">
        <v>155</v>
      </c>
      <c r="D15" s="80">
        <v>150000</v>
      </c>
      <c r="E15" s="79">
        <v>4</v>
      </c>
      <c r="F15" s="80">
        <f aca="true" t="shared" si="1" ref="F15:F20">D15*E15</f>
        <v>600000</v>
      </c>
      <c r="G15" s="80"/>
      <c r="H15" s="80">
        <f t="shared" si="0"/>
        <v>600000</v>
      </c>
      <c r="I15" s="80"/>
    </row>
    <row r="16" spans="1:9" s="69" customFormat="1" ht="15.75" hidden="1" outlineLevel="2">
      <c r="A16" s="82"/>
      <c r="B16" s="89" t="s">
        <v>14</v>
      </c>
      <c r="C16" s="79" t="s">
        <v>126</v>
      </c>
      <c r="D16" s="80">
        <v>150000</v>
      </c>
      <c r="E16" s="79">
        <v>20</v>
      </c>
      <c r="F16" s="80">
        <f t="shared" si="1"/>
        <v>3000000</v>
      </c>
      <c r="G16" s="80"/>
      <c r="H16" s="80">
        <f t="shared" si="0"/>
        <v>3000000</v>
      </c>
      <c r="I16" s="80"/>
    </row>
    <row r="17" spans="1:9" s="69" customFormat="1" ht="14.25" customHeight="1" outlineLevel="2">
      <c r="A17" s="82"/>
      <c r="B17" s="88" t="s">
        <v>15</v>
      </c>
      <c r="C17" s="79" t="s">
        <v>156</v>
      </c>
      <c r="D17" s="80">
        <v>7000000</v>
      </c>
      <c r="E17" s="79">
        <v>2</v>
      </c>
      <c r="F17" s="80">
        <f t="shared" si="1"/>
        <v>14000000</v>
      </c>
      <c r="G17" s="80">
        <v>14000000</v>
      </c>
      <c r="H17" s="80">
        <f t="shared" si="0"/>
        <v>0</v>
      </c>
      <c r="I17" s="148" t="s">
        <v>123</v>
      </c>
    </row>
    <row r="18" spans="1:9" s="69" customFormat="1" ht="15.75" outlineLevel="2">
      <c r="A18" s="82"/>
      <c r="B18" s="88" t="s">
        <v>16</v>
      </c>
      <c r="C18" s="79" t="s">
        <v>157</v>
      </c>
      <c r="D18" s="80">
        <v>500000</v>
      </c>
      <c r="E18" s="79">
        <v>2</v>
      </c>
      <c r="F18" s="80">
        <f t="shared" si="1"/>
        <v>1000000</v>
      </c>
      <c r="G18" s="80">
        <f>F18</f>
        <v>1000000</v>
      </c>
      <c r="H18" s="80">
        <f t="shared" si="0"/>
        <v>0</v>
      </c>
      <c r="I18" s="149"/>
    </row>
    <row r="19" spans="1:9" s="69" customFormat="1" ht="15.75" outlineLevel="2">
      <c r="A19" s="82"/>
      <c r="B19" s="88" t="s">
        <v>17</v>
      </c>
      <c r="C19" s="79" t="s">
        <v>157</v>
      </c>
      <c r="D19" s="80">
        <v>200000</v>
      </c>
      <c r="E19" s="79">
        <v>6</v>
      </c>
      <c r="F19" s="80">
        <f t="shared" si="1"/>
        <v>1200000</v>
      </c>
      <c r="G19" s="80">
        <f>F19</f>
        <v>1200000</v>
      </c>
      <c r="H19" s="80">
        <f t="shared" si="0"/>
        <v>0</v>
      </c>
      <c r="I19" s="150"/>
    </row>
    <row r="20" spans="1:9" s="69" customFormat="1" ht="15.75" hidden="1" outlineLevel="2">
      <c r="A20" s="82"/>
      <c r="B20" s="84" t="s">
        <v>120</v>
      </c>
      <c r="C20" s="79" t="s">
        <v>158</v>
      </c>
      <c r="D20" s="80">
        <v>300000</v>
      </c>
      <c r="E20" s="79">
        <v>10</v>
      </c>
      <c r="F20" s="80">
        <f t="shared" si="1"/>
        <v>3000000</v>
      </c>
      <c r="G20" s="80"/>
      <c r="H20" s="80">
        <f t="shared" si="0"/>
        <v>3000000</v>
      </c>
      <c r="I20" s="80"/>
    </row>
    <row r="21" spans="1:9" s="69" customFormat="1" ht="31.5" hidden="1" outlineLevel="2">
      <c r="A21" s="82"/>
      <c r="B21" s="84" t="s">
        <v>8</v>
      </c>
      <c r="C21" s="79" t="s">
        <v>153</v>
      </c>
      <c r="D21" s="80">
        <v>30000000</v>
      </c>
      <c r="E21" s="79">
        <v>1</v>
      </c>
      <c r="F21" s="80">
        <f>D21*E21</f>
        <v>30000000</v>
      </c>
      <c r="G21" s="80"/>
      <c r="H21" s="80">
        <f t="shared" si="0"/>
        <v>30000000</v>
      </c>
      <c r="I21" s="80"/>
    </row>
    <row r="22" spans="1:9" s="69" customFormat="1" ht="35.25" customHeight="1" outlineLevel="1" collapsed="1">
      <c r="A22" s="82" t="s">
        <v>19</v>
      </c>
      <c r="B22" s="90" t="s">
        <v>146</v>
      </c>
      <c r="C22" s="79" t="s">
        <v>159</v>
      </c>
      <c r="D22" s="80">
        <f>SUM(F23:F33)</f>
        <v>92900000</v>
      </c>
      <c r="E22" s="79">
        <v>5</v>
      </c>
      <c r="F22" s="86">
        <f>D22*E22</f>
        <v>464500000</v>
      </c>
      <c r="G22" s="86">
        <f>SUM(G23:G32)</f>
        <v>0</v>
      </c>
      <c r="H22" s="86">
        <f t="shared" si="0"/>
        <v>464500000</v>
      </c>
      <c r="I22" s="91"/>
    </row>
    <row r="23" spans="1:9" s="69" customFormat="1" ht="15.75" hidden="1" outlineLevel="2">
      <c r="A23" s="82"/>
      <c r="B23" s="88" t="s">
        <v>13</v>
      </c>
      <c r="C23" s="79" t="s">
        <v>155</v>
      </c>
      <c r="D23" s="80">
        <v>150000</v>
      </c>
      <c r="E23" s="79">
        <v>4</v>
      </c>
      <c r="F23" s="80">
        <f aca="true" t="shared" si="2" ref="F23:F31">D23*E23</f>
        <v>600000</v>
      </c>
      <c r="G23" s="80"/>
      <c r="H23" s="80">
        <f t="shared" si="0"/>
        <v>600000</v>
      </c>
      <c r="I23" s="91"/>
    </row>
    <row r="24" spans="1:9" s="69" customFormat="1" ht="15.75" hidden="1" outlineLevel="2">
      <c r="A24" s="82"/>
      <c r="B24" s="89" t="s">
        <v>14</v>
      </c>
      <c r="C24" s="79" t="s">
        <v>126</v>
      </c>
      <c r="D24" s="80">
        <v>150000</v>
      </c>
      <c r="E24" s="79">
        <v>10</v>
      </c>
      <c r="F24" s="80">
        <f t="shared" si="2"/>
        <v>1500000</v>
      </c>
      <c r="G24" s="80"/>
      <c r="H24" s="80">
        <f t="shared" si="0"/>
        <v>1500000</v>
      </c>
      <c r="I24" s="91"/>
    </row>
    <row r="25" spans="1:9" s="69" customFormat="1" ht="31.5" hidden="1" outlineLevel="2">
      <c r="A25" s="82"/>
      <c r="B25" s="89" t="s">
        <v>21</v>
      </c>
      <c r="C25" s="79" t="s">
        <v>154</v>
      </c>
      <c r="D25" s="80">
        <v>20000000</v>
      </c>
      <c r="E25" s="79">
        <v>1</v>
      </c>
      <c r="F25" s="80">
        <f t="shared" si="2"/>
        <v>20000000</v>
      </c>
      <c r="G25" s="80"/>
      <c r="H25" s="80">
        <f t="shared" si="0"/>
        <v>20000000</v>
      </c>
      <c r="I25" s="80"/>
    </row>
    <row r="26" spans="1:9" s="69" customFormat="1" ht="15.75" hidden="1" outlineLevel="2">
      <c r="A26" s="82"/>
      <c r="B26" s="89" t="s">
        <v>22</v>
      </c>
      <c r="C26" s="79" t="s">
        <v>159</v>
      </c>
      <c r="D26" s="80">
        <v>10000000</v>
      </c>
      <c r="E26" s="79">
        <v>1</v>
      </c>
      <c r="F26" s="80">
        <f t="shared" si="2"/>
        <v>10000000</v>
      </c>
      <c r="G26" s="80"/>
      <c r="H26" s="80">
        <f t="shared" si="0"/>
        <v>10000000</v>
      </c>
      <c r="I26" s="80"/>
    </row>
    <row r="27" spans="1:9" s="69" customFormat="1" ht="15.75" hidden="1" outlineLevel="2">
      <c r="A27" s="82"/>
      <c r="B27" s="88" t="s">
        <v>15</v>
      </c>
      <c r="C27" s="79" t="s">
        <v>156</v>
      </c>
      <c r="D27" s="80">
        <v>5000000</v>
      </c>
      <c r="E27" s="79">
        <v>1</v>
      </c>
      <c r="F27" s="80">
        <f t="shared" si="2"/>
        <v>5000000</v>
      </c>
      <c r="G27" s="80"/>
      <c r="H27" s="80">
        <f t="shared" si="0"/>
        <v>5000000</v>
      </c>
      <c r="I27" s="80"/>
    </row>
    <row r="28" spans="1:9" s="69" customFormat="1" ht="15.75" hidden="1" outlineLevel="2">
      <c r="A28" s="82"/>
      <c r="B28" s="88" t="s">
        <v>16</v>
      </c>
      <c r="C28" s="79" t="s">
        <v>157</v>
      </c>
      <c r="D28" s="80">
        <v>500000</v>
      </c>
      <c r="E28" s="79">
        <v>2</v>
      </c>
      <c r="F28" s="80">
        <f t="shared" si="2"/>
        <v>1000000</v>
      </c>
      <c r="G28" s="80"/>
      <c r="H28" s="80">
        <f t="shared" si="0"/>
        <v>1000000</v>
      </c>
      <c r="I28" s="80"/>
    </row>
    <row r="29" spans="1:9" s="69" customFormat="1" ht="15.75" hidden="1" outlineLevel="2">
      <c r="A29" s="82"/>
      <c r="B29" s="88" t="s">
        <v>17</v>
      </c>
      <c r="C29" s="79" t="s">
        <v>157</v>
      </c>
      <c r="D29" s="80">
        <v>200000</v>
      </c>
      <c r="E29" s="79">
        <v>10</v>
      </c>
      <c r="F29" s="80">
        <f t="shared" si="2"/>
        <v>2000000</v>
      </c>
      <c r="G29" s="80"/>
      <c r="H29" s="80">
        <f t="shared" si="0"/>
        <v>2000000</v>
      </c>
      <c r="I29" s="80"/>
    </row>
    <row r="30" spans="1:9" s="69" customFormat="1" ht="15.75" hidden="1" outlineLevel="2">
      <c r="A30" s="82"/>
      <c r="B30" s="89" t="s">
        <v>23</v>
      </c>
      <c r="C30" s="79" t="s">
        <v>159</v>
      </c>
      <c r="D30" s="80">
        <v>20000000</v>
      </c>
      <c r="E30" s="79">
        <v>1</v>
      </c>
      <c r="F30" s="80">
        <f t="shared" si="2"/>
        <v>20000000</v>
      </c>
      <c r="G30" s="80"/>
      <c r="H30" s="80">
        <f t="shared" si="0"/>
        <v>20000000</v>
      </c>
      <c r="I30" s="80"/>
    </row>
    <row r="31" spans="1:9" s="69" customFormat="1" ht="31.5" hidden="1" outlineLevel="2">
      <c r="A31" s="82"/>
      <c r="B31" s="84" t="s">
        <v>24</v>
      </c>
      <c r="C31" s="79" t="s">
        <v>158</v>
      </c>
      <c r="D31" s="80">
        <v>300000</v>
      </c>
      <c r="E31" s="79">
        <v>6</v>
      </c>
      <c r="F31" s="80">
        <f t="shared" si="2"/>
        <v>1800000</v>
      </c>
      <c r="G31" s="80"/>
      <c r="H31" s="80">
        <f t="shared" si="0"/>
        <v>1800000</v>
      </c>
      <c r="I31" s="80"/>
    </row>
    <row r="32" spans="1:9" s="69" customFormat="1" ht="31.5" hidden="1" outlineLevel="2">
      <c r="A32" s="82"/>
      <c r="B32" s="84" t="s">
        <v>8</v>
      </c>
      <c r="C32" s="79" t="s">
        <v>153</v>
      </c>
      <c r="D32" s="80">
        <v>30000000</v>
      </c>
      <c r="E32" s="79">
        <v>1</v>
      </c>
      <c r="F32" s="80">
        <f>D32*E32</f>
        <v>30000000</v>
      </c>
      <c r="G32" s="80"/>
      <c r="H32" s="80">
        <f t="shared" si="0"/>
        <v>30000000</v>
      </c>
      <c r="I32" s="80"/>
    </row>
    <row r="33" spans="1:9" s="69" customFormat="1" ht="15.75" hidden="1" outlineLevel="2">
      <c r="A33" s="82"/>
      <c r="B33" s="89" t="s">
        <v>25</v>
      </c>
      <c r="C33" s="79" t="s">
        <v>158</v>
      </c>
      <c r="D33" s="80">
        <v>500000</v>
      </c>
      <c r="E33" s="79">
        <v>2</v>
      </c>
      <c r="F33" s="80">
        <f>D33*E33</f>
        <v>1000000</v>
      </c>
      <c r="G33" s="80"/>
      <c r="H33" s="80">
        <f t="shared" si="0"/>
        <v>1000000</v>
      </c>
      <c r="I33" s="80"/>
    </row>
    <row r="34" spans="1:9" s="69" customFormat="1" ht="15.75" hidden="1" outlineLevel="2">
      <c r="A34" s="82"/>
      <c r="B34" s="85"/>
      <c r="C34" s="79"/>
      <c r="D34" s="80"/>
      <c r="E34" s="79"/>
      <c r="F34" s="86"/>
      <c r="G34" s="86"/>
      <c r="H34" s="86">
        <f t="shared" si="0"/>
        <v>0</v>
      </c>
      <c r="I34" s="86"/>
    </row>
    <row r="35" spans="1:9" s="69" customFormat="1" ht="31.5" outlineLevel="1" collapsed="1">
      <c r="A35" s="82" t="s">
        <v>147</v>
      </c>
      <c r="B35" s="85" t="s">
        <v>26</v>
      </c>
      <c r="C35" s="79" t="s">
        <v>124</v>
      </c>
      <c r="D35" s="80">
        <f>SUM(F36:F51)</f>
        <v>224380000</v>
      </c>
      <c r="E35" s="79">
        <v>3</v>
      </c>
      <c r="F35" s="86">
        <f>D35*E35</f>
        <v>673140000</v>
      </c>
      <c r="G35" s="86">
        <f>SUM(G36:G51)*3</f>
        <v>21600000</v>
      </c>
      <c r="H35" s="86">
        <f t="shared" si="0"/>
        <v>651540000</v>
      </c>
      <c r="I35" s="87"/>
    </row>
    <row r="36" spans="1:9" s="69" customFormat="1" ht="31.5" hidden="1" outlineLevel="2">
      <c r="A36" s="82"/>
      <c r="B36" s="83" t="s">
        <v>12</v>
      </c>
      <c r="C36" s="79" t="s">
        <v>125</v>
      </c>
      <c r="D36" s="80">
        <v>20000000</v>
      </c>
      <c r="E36" s="79">
        <v>1</v>
      </c>
      <c r="F36" s="80">
        <f>D36*E36</f>
        <v>20000000</v>
      </c>
      <c r="G36" s="80"/>
      <c r="H36" s="80">
        <f t="shared" si="0"/>
        <v>20000000</v>
      </c>
      <c r="I36" s="92"/>
    </row>
    <row r="37" spans="1:9" s="69" customFormat="1" ht="15.75" hidden="1" outlineLevel="2">
      <c r="A37" s="82"/>
      <c r="B37" s="83" t="s">
        <v>27</v>
      </c>
      <c r="C37" s="79" t="s">
        <v>124</v>
      </c>
      <c r="D37" s="80">
        <v>10000000</v>
      </c>
      <c r="E37" s="79">
        <v>1</v>
      </c>
      <c r="F37" s="80">
        <f aca="true" t="shared" si="3" ref="F37:F51">D37*E37</f>
        <v>10000000</v>
      </c>
      <c r="G37" s="80"/>
      <c r="H37" s="80">
        <f t="shared" si="0"/>
        <v>10000000</v>
      </c>
      <c r="I37" s="92"/>
    </row>
    <row r="38" spans="1:9" s="69" customFormat="1" ht="15.75" hidden="1" outlineLevel="2">
      <c r="A38" s="82"/>
      <c r="B38" s="84" t="s">
        <v>127</v>
      </c>
      <c r="C38" s="79" t="s">
        <v>126</v>
      </c>
      <c r="D38" s="80">
        <v>150000</v>
      </c>
      <c r="E38" s="79">
        <v>10</v>
      </c>
      <c r="F38" s="80">
        <f t="shared" si="3"/>
        <v>1500000</v>
      </c>
      <c r="G38" s="80"/>
      <c r="H38" s="80">
        <f t="shared" si="0"/>
        <v>1500000</v>
      </c>
      <c r="I38" s="80"/>
    </row>
    <row r="39" spans="1:9" s="69" customFormat="1" ht="15.75" outlineLevel="2">
      <c r="A39" s="82"/>
      <c r="B39" s="88" t="s">
        <v>15</v>
      </c>
      <c r="C39" s="79" t="s">
        <v>128</v>
      </c>
      <c r="D39" s="80">
        <v>5000000</v>
      </c>
      <c r="E39" s="79">
        <v>1</v>
      </c>
      <c r="F39" s="80">
        <f t="shared" si="3"/>
        <v>5000000</v>
      </c>
      <c r="G39" s="80">
        <f>F39</f>
        <v>5000000</v>
      </c>
      <c r="H39" s="80">
        <f t="shared" si="0"/>
        <v>0</v>
      </c>
      <c r="I39" s="80"/>
    </row>
    <row r="40" spans="1:9" s="69" customFormat="1" ht="15.75" outlineLevel="2">
      <c r="A40" s="82"/>
      <c r="B40" s="89" t="s">
        <v>16</v>
      </c>
      <c r="C40" s="79" t="s">
        <v>129</v>
      </c>
      <c r="D40" s="80">
        <v>500000</v>
      </c>
      <c r="E40" s="79">
        <v>2</v>
      </c>
      <c r="F40" s="80">
        <f t="shared" si="3"/>
        <v>1000000</v>
      </c>
      <c r="G40" s="80">
        <f>F40</f>
        <v>1000000</v>
      </c>
      <c r="H40" s="80">
        <f t="shared" si="0"/>
        <v>0</v>
      </c>
      <c r="I40" s="80"/>
    </row>
    <row r="41" spans="1:9" s="69" customFormat="1" ht="15.75" outlineLevel="2">
      <c r="A41" s="82"/>
      <c r="B41" s="89" t="s">
        <v>130</v>
      </c>
      <c r="C41" s="79" t="s">
        <v>129</v>
      </c>
      <c r="D41" s="80">
        <v>200000</v>
      </c>
      <c r="E41" s="79">
        <v>6</v>
      </c>
      <c r="F41" s="80">
        <f t="shared" si="3"/>
        <v>1200000</v>
      </c>
      <c r="G41" s="80">
        <f>F41</f>
        <v>1200000</v>
      </c>
      <c r="H41" s="80">
        <f t="shared" si="0"/>
        <v>0</v>
      </c>
      <c r="I41" s="80"/>
    </row>
    <row r="42" spans="1:9" s="69" customFormat="1" ht="15.75" hidden="1" outlineLevel="2">
      <c r="A42" s="82"/>
      <c r="B42" s="84" t="s">
        <v>131</v>
      </c>
      <c r="C42" s="79" t="s">
        <v>135</v>
      </c>
      <c r="D42" s="80">
        <v>5000</v>
      </c>
      <c r="E42" s="79">
        <v>200</v>
      </c>
      <c r="F42" s="80">
        <f>D42*E42</f>
        <v>1000000</v>
      </c>
      <c r="G42" s="80"/>
      <c r="H42" s="80">
        <f t="shared" si="0"/>
        <v>1000000</v>
      </c>
      <c r="I42" s="80"/>
    </row>
    <row r="43" spans="1:9" s="69" customFormat="1" ht="15.75" hidden="1" outlineLevel="2">
      <c r="A43" s="82"/>
      <c r="B43" s="84" t="s">
        <v>132</v>
      </c>
      <c r="C43" s="79" t="s">
        <v>136</v>
      </c>
      <c r="D43" s="80">
        <v>88000</v>
      </c>
      <c r="E43" s="79">
        <v>10</v>
      </c>
      <c r="F43" s="80">
        <f t="shared" si="3"/>
        <v>880000</v>
      </c>
      <c r="G43" s="80"/>
      <c r="H43" s="80">
        <f t="shared" si="0"/>
        <v>880000</v>
      </c>
      <c r="I43" s="80"/>
    </row>
    <row r="44" spans="1:9" s="69" customFormat="1" ht="15.75" hidden="1" outlineLevel="2">
      <c r="A44" s="82"/>
      <c r="B44" s="84" t="s">
        <v>133</v>
      </c>
      <c r="C44" s="79" t="s">
        <v>137</v>
      </c>
      <c r="D44" s="80">
        <v>1000000</v>
      </c>
      <c r="E44" s="79">
        <v>2</v>
      </c>
      <c r="F44" s="80">
        <f t="shared" si="3"/>
        <v>2000000</v>
      </c>
      <c r="G44" s="80"/>
      <c r="H44" s="80">
        <f t="shared" si="0"/>
        <v>2000000</v>
      </c>
      <c r="I44" s="80"/>
    </row>
    <row r="45" spans="1:9" s="69" customFormat="1" ht="15.75" hidden="1" outlineLevel="2">
      <c r="A45" s="82"/>
      <c r="B45" s="84" t="s">
        <v>134</v>
      </c>
      <c r="C45" s="79" t="s">
        <v>138</v>
      </c>
      <c r="D45" s="80">
        <v>2000000</v>
      </c>
      <c r="E45" s="79">
        <v>1</v>
      </c>
      <c r="F45" s="80">
        <f t="shared" si="3"/>
        <v>2000000</v>
      </c>
      <c r="G45" s="80"/>
      <c r="H45" s="80">
        <f t="shared" si="0"/>
        <v>2000000</v>
      </c>
      <c r="I45" s="80"/>
    </row>
    <row r="46" spans="1:9" s="69" customFormat="1" ht="15.75" hidden="1" outlineLevel="2">
      <c r="A46" s="82"/>
      <c r="B46" s="84" t="s">
        <v>139</v>
      </c>
      <c r="C46" s="79" t="s">
        <v>137</v>
      </c>
      <c r="D46" s="93">
        <v>300000</v>
      </c>
      <c r="E46" s="94">
        <v>6</v>
      </c>
      <c r="F46" s="80">
        <f t="shared" si="3"/>
        <v>1800000</v>
      </c>
      <c r="G46" s="80"/>
      <c r="H46" s="80">
        <f t="shared" si="0"/>
        <v>1800000</v>
      </c>
      <c r="I46" s="80"/>
    </row>
    <row r="47" spans="1:9" s="69" customFormat="1" ht="15.75" hidden="1" outlineLevel="2">
      <c r="A47" s="82"/>
      <c r="B47" s="84" t="s">
        <v>140</v>
      </c>
      <c r="C47" s="79" t="s">
        <v>137</v>
      </c>
      <c r="D47" s="93">
        <v>500000</v>
      </c>
      <c r="E47" s="94">
        <v>4</v>
      </c>
      <c r="F47" s="80">
        <f t="shared" si="3"/>
        <v>2000000</v>
      </c>
      <c r="G47" s="80"/>
      <c r="H47" s="80">
        <f t="shared" si="0"/>
        <v>2000000</v>
      </c>
      <c r="I47" s="80"/>
    </row>
    <row r="48" spans="1:9" s="69" customFormat="1" ht="29.25" customHeight="1" hidden="1" outlineLevel="2">
      <c r="A48" s="82"/>
      <c r="B48" s="84" t="s">
        <v>89</v>
      </c>
      <c r="C48" s="79" t="s">
        <v>141</v>
      </c>
      <c r="D48" s="93">
        <v>20000000</v>
      </c>
      <c r="E48" s="94">
        <v>1</v>
      </c>
      <c r="F48" s="80">
        <f>D48*E48</f>
        <v>20000000</v>
      </c>
      <c r="G48" s="80">
        <v>0</v>
      </c>
      <c r="H48" s="80">
        <f>F48-G48</f>
        <v>20000000</v>
      </c>
      <c r="I48" s="80"/>
    </row>
    <row r="49" spans="1:9" s="69" customFormat="1" ht="33.75" customHeight="1" hidden="1" outlineLevel="2">
      <c r="A49" s="82"/>
      <c r="B49" s="84" t="s">
        <v>142</v>
      </c>
      <c r="C49" s="95" t="s">
        <v>141</v>
      </c>
      <c r="D49" s="96">
        <v>4000000</v>
      </c>
      <c r="E49" s="95">
        <v>1</v>
      </c>
      <c r="F49" s="80">
        <f t="shared" si="3"/>
        <v>4000000</v>
      </c>
      <c r="G49" s="80"/>
      <c r="H49" s="80">
        <f t="shared" si="0"/>
        <v>4000000</v>
      </c>
      <c r="I49" s="80"/>
    </row>
    <row r="50" spans="1:9" s="69" customFormat="1" ht="15.75" hidden="1" outlineLevel="2">
      <c r="A50" s="82"/>
      <c r="B50" s="84" t="s">
        <v>143</v>
      </c>
      <c r="C50" s="95" t="s">
        <v>124</v>
      </c>
      <c r="D50" s="97">
        <v>2000000</v>
      </c>
      <c r="E50" s="95">
        <v>1</v>
      </c>
      <c r="F50" s="80">
        <f t="shared" si="3"/>
        <v>2000000</v>
      </c>
      <c r="G50" s="80">
        <v>0</v>
      </c>
      <c r="H50" s="80">
        <f t="shared" si="0"/>
        <v>2000000</v>
      </c>
      <c r="I50" s="80"/>
    </row>
    <row r="51" spans="1:9" s="69" customFormat="1" ht="15.75" hidden="1" outlineLevel="2">
      <c r="A51" s="82"/>
      <c r="B51" s="84" t="s">
        <v>144</v>
      </c>
      <c r="C51" s="98" t="s">
        <v>145</v>
      </c>
      <c r="D51" s="97">
        <v>5000000</v>
      </c>
      <c r="E51" s="99">
        <v>30</v>
      </c>
      <c r="F51" s="80">
        <f t="shared" si="3"/>
        <v>150000000</v>
      </c>
      <c r="G51" s="80"/>
      <c r="H51" s="80">
        <f t="shared" si="0"/>
        <v>150000000</v>
      </c>
      <c r="I51" s="80"/>
    </row>
    <row r="52" spans="1:9" s="69" customFormat="1" ht="31.5" collapsed="1">
      <c r="A52" s="82">
        <v>3</v>
      </c>
      <c r="B52" s="78" t="s">
        <v>41</v>
      </c>
      <c r="C52" s="79"/>
      <c r="D52" s="80"/>
      <c r="E52" s="79"/>
      <c r="F52" s="81">
        <f>F53+F75+F63</f>
        <v>228000000</v>
      </c>
      <c r="G52" s="81">
        <f>G53+G75</f>
        <v>30200000</v>
      </c>
      <c r="H52" s="81">
        <f t="shared" si="0"/>
        <v>197800000</v>
      </c>
      <c r="I52" s="81"/>
    </row>
    <row r="53" spans="1:9" s="69" customFormat="1" ht="15.75" outlineLevel="1">
      <c r="A53" s="82">
        <v>3.1</v>
      </c>
      <c r="B53" s="100" t="s">
        <v>42</v>
      </c>
      <c r="C53" s="79"/>
      <c r="D53" s="80"/>
      <c r="E53" s="79"/>
      <c r="F53" s="81">
        <f>SUM(F54:F61)</f>
        <v>99220000</v>
      </c>
      <c r="G53" s="81">
        <f>SUM(G54:G61)</f>
        <v>18000000</v>
      </c>
      <c r="H53" s="81">
        <f t="shared" si="0"/>
        <v>81220000</v>
      </c>
      <c r="I53" s="81"/>
    </row>
    <row r="54" spans="1:9" s="69" customFormat="1" ht="38.25" outlineLevel="2">
      <c r="A54" s="82"/>
      <c r="B54" s="84" t="s">
        <v>43</v>
      </c>
      <c r="C54" s="79" t="s">
        <v>160</v>
      </c>
      <c r="D54" s="80">
        <v>1500000</v>
      </c>
      <c r="E54" s="79">
        <v>12</v>
      </c>
      <c r="F54" s="80">
        <f aca="true" t="shared" si="4" ref="F54:F61">D54*E54</f>
        <v>18000000</v>
      </c>
      <c r="G54" s="80">
        <v>18000000</v>
      </c>
      <c r="H54" s="80">
        <f t="shared" si="0"/>
        <v>0</v>
      </c>
      <c r="I54" s="87" t="s">
        <v>123</v>
      </c>
    </row>
    <row r="55" spans="1:9" s="69" customFormat="1" ht="31.5" hidden="1" outlineLevel="2">
      <c r="A55" s="82"/>
      <c r="B55" s="101" t="s">
        <v>44</v>
      </c>
      <c r="C55" s="79" t="s">
        <v>158</v>
      </c>
      <c r="D55" s="80">
        <f>500000*4</f>
        <v>2000000</v>
      </c>
      <c r="E55" s="79">
        <v>12</v>
      </c>
      <c r="F55" s="80">
        <f t="shared" si="4"/>
        <v>24000000</v>
      </c>
      <c r="G55" s="80"/>
      <c r="H55" s="80">
        <f t="shared" si="0"/>
        <v>24000000</v>
      </c>
      <c r="I55" s="80"/>
    </row>
    <row r="56" spans="1:9" s="69" customFormat="1" ht="15.75" hidden="1" outlineLevel="2">
      <c r="A56" s="82"/>
      <c r="B56" s="101" t="s">
        <v>45</v>
      </c>
      <c r="C56" s="79" t="s">
        <v>161</v>
      </c>
      <c r="D56" s="80">
        <v>500000</v>
      </c>
      <c r="E56" s="79">
        <v>12</v>
      </c>
      <c r="F56" s="80">
        <f t="shared" si="4"/>
        <v>6000000</v>
      </c>
      <c r="G56" s="80"/>
      <c r="H56" s="80">
        <f t="shared" si="0"/>
        <v>6000000</v>
      </c>
      <c r="I56" s="80"/>
    </row>
    <row r="57" spans="1:9" s="69" customFormat="1" ht="31.5" hidden="1" outlineLevel="2">
      <c r="A57" s="82"/>
      <c r="B57" s="101" t="s">
        <v>46</v>
      </c>
      <c r="C57" s="79" t="s">
        <v>162</v>
      </c>
      <c r="D57" s="80">
        <v>5000</v>
      </c>
      <c r="E57" s="79">
        <f>5*700</f>
        <v>3500</v>
      </c>
      <c r="F57" s="80">
        <f t="shared" si="4"/>
        <v>17500000</v>
      </c>
      <c r="G57" s="80"/>
      <c r="H57" s="80">
        <f t="shared" si="0"/>
        <v>17500000</v>
      </c>
      <c r="I57" s="80"/>
    </row>
    <row r="58" spans="1:9" s="69" customFormat="1" ht="15.75" hidden="1" outlineLevel="2">
      <c r="A58" s="82"/>
      <c r="B58" s="84" t="s">
        <v>47</v>
      </c>
      <c r="C58" s="79" t="s">
        <v>163</v>
      </c>
      <c r="D58" s="80">
        <v>88000</v>
      </c>
      <c r="E58" s="79">
        <f>13*5</f>
        <v>65</v>
      </c>
      <c r="F58" s="80">
        <f t="shared" si="4"/>
        <v>5720000</v>
      </c>
      <c r="G58" s="80"/>
      <c r="H58" s="80">
        <f t="shared" si="0"/>
        <v>5720000</v>
      </c>
      <c r="I58" s="80"/>
    </row>
    <row r="59" spans="1:9" s="69" customFormat="1" ht="15.75" hidden="1" outlineLevel="2">
      <c r="A59" s="82"/>
      <c r="B59" s="101" t="s">
        <v>48</v>
      </c>
      <c r="C59" s="79" t="s">
        <v>158</v>
      </c>
      <c r="D59" s="80">
        <v>1500000</v>
      </c>
      <c r="E59" s="79">
        <v>12</v>
      </c>
      <c r="F59" s="80">
        <f t="shared" si="4"/>
        <v>18000000</v>
      </c>
      <c r="G59" s="80"/>
      <c r="H59" s="80">
        <f t="shared" si="0"/>
        <v>18000000</v>
      </c>
      <c r="I59" s="80"/>
    </row>
    <row r="60" spans="1:9" s="69" customFormat="1" ht="31.5" hidden="1" outlineLevel="2">
      <c r="A60" s="82"/>
      <c r="B60" s="84" t="s">
        <v>49</v>
      </c>
      <c r="C60" s="79" t="s">
        <v>156</v>
      </c>
      <c r="D60" s="80">
        <v>4000000</v>
      </c>
      <c r="E60" s="79">
        <v>2</v>
      </c>
      <c r="F60" s="80">
        <f t="shared" si="4"/>
        <v>8000000</v>
      </c>
      <c r="G60" s="80"/>
      <c r="H60" s="80">
        <f t="shared" si="0"/>
        <v>8000000</v>
      </c>
      <c r="I60" s="80"/>
    </row>
    <row r="61" spans="1:9" s="69" customFormat="1" ht="47.25" hidden="1" outlineLevel="2">
      <c r="A61" s="82"/>
      <c r="B61" s="84" t="s">
        <v>50</v>
      </c>
      <c r="C61" s="79" t="s">
        <v>157</v>
      </c>
      <c r="D61" s="80">
        <v>200000</v>
      </c>
      <c r="E61" s="79">
        <f>10</f>
        <v>10</v>
      </c>
      <c r="F61" s="80">
        <f t="shared" si="4"/>
        <v>2000000</v>
      </c>
      <c r="G61" s="80"/>
      <c r="H61" s="80">
        <f t="shared" si="0"/>
        <v>2000000</v>
      </c>
      <c r="I61" s="80"/>
    </row>
    <row r="62" spans="1:9" s="69" customFormat="1" ht="15.75" outlineLevel="2">
      <c r="A62" s="82"/>
      <c r="B62" s="84"/>
      <c r="C62" s="79"/>
      <c r="D62" s="80"/>
      <c r="E62" s="79"/>
      <c r="F62" s="80"/>
      <c r="G62" s="80"/>
      <c r="H62" s="80">
        <f t="shared" si="0"/>
        <v>0</v>
      </c>
      <c r="I62" s="80"/>
    </row>
    <row r="63" spans="1:9" s="69" customFormat="1" ht="21.75" customHeight="1" outlineLevel="1">
      <c r="A63" s="82">
        <v>3.1</v>
      </c>
      <c r="B63" s="100" t="s">
        <v>51</v>
      </c>
      <c r="C63" s="79"/>
      <c r="D63" s="80"/>
      <c r="E63" s="79"/>
      <c r="F63" s="81">
        <f>SUM(F64:F73)</f>
        <v>84820000</v>
      </c>
      <c r="G63" s="81">
        <f>SUM(G64:G73)</f>
        <v>0</v>
      </c>
      <c r="H63" s="81">
        <f t="shared" si="0"/>
        <v>84820000</v>
      </c>
      <c r="I63" s="81"/>
    </row>
    <row r="64" spans="1:9" s="69" customFormat="1" ht="31.5" hidden="1" outlineLevel="2">
      <c r="A64" s="82"/>
      <c r="B64" s="84" t="s">
        <v>52</v>
      </c>
      <c r="C64" s="79" t="s">
        <v>160</v>
      </c>
      <c r="D64" s="80">
        <v>1500000</v>
      </c>
      <c r="E64" s="79">
        <v>3</v>
      </c>
      <c r="F64" s="80">
        <f aca="true" t="shared" si="5" ref="F64:F73">D64*E64</f>
        <v>4500000</v>
      </c>
      <c r="G64" s="80"/>
      <c r="H64" s="80">
        <f t="shared" si="0"/>
        <v>4500000</v>
      </c>
      <c r="I64" s="80"/>
    </row>
    <row r="65" spans="1:9" s="69" customFormat="1" ht="31.5" hidden="1" outlineLevel="2">
      <c r="A65" s="82"/>
      <c r="B65" s="101" t="s">
        <v>53</v>
      </c>
      <c r="C65" s="79" t="s">
        <v>158</v>
      </c>
      <c r="D65" s="80">
        <f>500000*4</f>
        <v>2000000</v>
      </c>
      <c r="E65" s="79">
        <v>3</v>
      </c>
      <c r="F65" s="80">
        <f t="shared" si="5"/>
        <v>6000000</v>
      </c>
      <c r="G65" s="80"/>
      <c r="H65" s="80">
        <f t="shared" si="0"/>
        <v>6000000</v>
      </c>
      <c r="I65" s="80"/>
    </row>
    <row r="66" spans="1:9" s="69" customFormat="1" ht="15.75" hidden="1" outlineLevel="2">
      <c r="A66" s="82"/>
      <c r="B66" s="101" t="s">
        <v>54</v>
      </c>
      <c r="C66" s="79" t="s">
        <v>161</v>
      </c>
      <c r="D66" s="80">
        <v>500000</v>
      </c>
      <c r="E66" s="79">
        <v>3</v>
      </c>
      <c r="F66" s="80">
        <f t="shared" si="5"/>
        <v>1500000</v>
      </c>
      <c r="G66" s="80"/>
      <c r="H66" s="80">
        <f t="shared" si="0"/>
        <v>1500000</v>
      </c>
      <c r="I66" s="80"/>
    </row>
    <row r="67" spans="1:9" s="69" customFormat="1" ht="31.5" hidden="1" outlineLevel="2">
      <c r="A67" s="82"/>
      <c r="B67" s="101" t="s">
        <v>46</v>
      </c>
      <c r="C67" s="79" t="s">
        <v>162</v>
      </c>
      <c r="D67" s="80">
        <v>5000</v>
      </c>
      <c r="E67" s="79">
        <v>500</v>
      </c>
      <c r="F67" s="80">
        <f t="shared" si="5"/>
        <v>2500000</v>
      </c>
      <c r="G67" s="80"/>
      <c r="H67" s="80">
        <f t="shared" si="0"/>
        <v>2500000</v>
      </c>
      <c r="I67" s="80"/>
    </row>
    <row r="68" spans="1:9" s="69" customFormat="1" ht="15.75" hidden="1" outlineLevel="2">
      <c r="A68" s="82"/>
      <c r="B68" s="84" t="s">
        <v>55</v>
      </c>
      <c r="C68" s="79" t="s">
        <v>163</v>
      </c>
      <c r="D68" s="80">
        <v>88000</v>
      </c>
      <c r="E68" s="79">
        <v>15</v>
      </c>
      <c r="F68" s="80">
        <f t="shared" si="5"/>
        <v>1320000</v>
      </c>
      <c r="G68" s="80"/>
      <c r="H68" s="80">
        <f t="shared" si="0"/>
        <v>1320000</v>
      </c>
      <c r="I68" s="80"/>
    </row>
    <row r="69" spans="1:9" s="69" customFormat="1" ht="31.5" hidden="1" outlineLevel="2">
      <c r="A69" s="82"/>
      <c r="B69" s="101" t="s">
        <v>56</v>
      </c>
      <c r="C69" s="79" t="s">
        <v>158</v>
      </c>
      <c r="D69" s="80">
        <v>3000000</v>
      </c>
      <c r="E69" s="79">
        <v>3</v>
      </c>
      <c r="F69" s="80">
        <f t="shared" si="5"/>
        <v>9000000</v>
      </c>
      <c r="G69" s="80"/>
      <c r="H69" s="80">
        <f t="shared" si="0"/>
        <v>9000000</v>
      </c>
      <c r="I69" s="80"/>
    </row>
    <row r="70" spans="1:9" s="69" customFormat="1" ht="47.25" hidden="1" outlineLevel="2">
      <c r="A70" s="82"/>
      <c r="B70" s="84" t="s">
        <v>57</v>
      </c>
      <c r="C70" s="79" t="s">
        <v>156</v>
      </c>
      <c r="D70" s="80">
        <v>4000000</v>
      </c>
      <c r="E70" s="79">
        <v>3</v>
      </c>
      <c r="F70" s="80">
        <f t="shared" si="5"/>
        <v>12000000</v>
      </c>
      <c r="G70" s="80"/>
      <c r="H70" s="80">
        <f aca="true" t="shared" si="6" ref="H70:H121">F70-G70</f>
        <v>12000000</v>
      </c>
      <c r="I70" s="80"/>
    </row>
    <row r="71" spans="1:9" s="69" customFormat="1" ht="47.25" hidden="1" outlineLevel="2">
      <c r="A71" s="82"/>
      <c r="B71" s="84" t="s">
        <v>58</v>
      </c>
      <c r="C71" s="79" t="s">
        <v>157</v>
      </c>
      <c r="D71" s="80">
        <v>200000</v>
      </c>
      <c r="E71" s="79">
        <v>15</v>
      </c>
      <c r="F71" s="80">
        <f t="shared" si="5"/>
        <v>3000000</v>
      </c>
      <c r="G71" s="80"/>
      <c r="H71" s="80">
        <f t="shared" si="6"/>
        <v>3000000</v>
      </c>
      <c r="I71" s="80"/>
    </row>
    <row r="72" spans="1:9" s="69" customFormat="1" ht="47.25" hidden="1" outlineLevel="2">
      <c r="A72" s="82"/>
      <c r="B72" s="84" t="s">
        <v>59</v>
      </c>
      <c r="C72" s="95" t="s">
        <v>153</v>
      </c>
      <c r="D72" s="96">
        <v>10000000</v>
      </c>
      <c r="E72" s="95">
        <v>3</v>
      </c>
      <c r="F72" s="80">
        <f t="shared" si="5"/>
        <v>30000000</v>
      </c>
      <c r="G72" s="80"/>
      <c r="H72" s="80">
        <f t="shared" si="6"/>
        <v>30000000</v>
      </c>
      <c r="I72" s="80"/>
    </row>
    <row r="73" spans="1:9" s="69" customFormat="1" ht="31.5" hidden="1" outlineLevel="2">
      <c r="A73" s="82"/>
      <c r="B73" s="84" t="s">
        <v>60</v>
      </c>
      <c r="C73" s="95" t="s">
        <v>153</v>
      </c>
      <c r="D73" s="96">
        <v>5000000</v>
      </c>
      <c r="E73" s="95">
        <v>3</v>
      </c>
      <c r="F73" s="80">
        <f t="shared" si="5"/>
        <v>15000000</v>
      </c>
      <c r="G73" s="80"/>
      <c r="H73" s="80">
        <f t="shared" si="6"/>
        <v>15000000</v>
      </c>
      <c r="I73" s="80"/>
    </row>
    <row r="74" spans="1:9" s="69" customFormat="1" ht="15.75" outlineLevel="2">
      <c r="A74" s="82"/>
      <c r="B74" s="84"/>
      <c r="C74" s="79"/>
      <c r="D74" s="80"/>
      <c r="E74" s="79"/>
      <c r="F74" s="102"/>
      <c r="G74" s="80"/>
      <c r="H74" s="80">
        <f t="shared" si="6"/>
        <v>0</v>
      </c>
      <c r="I74" s="80"/>
    </row>
    <row r="75" spans="1:9" s="69" customFormat="1" ht="15.75" outlineLevel="1">
      <c r="A75" s="82">
        <v>3.2</v>
      </c>
      <c r="B75" s="103" t="s">
        <v>61</v>
      </c>
      <c r="C75" s="79"/>
      <c r="D75" s="80"/>
      <c r="E75" s="79"/>
      <c r="F75" s="81">
        <f>SUM(F76:F83)</f>
        <v>43960000</v>
      </c>
      <c r="G75" s="81">
        <f>SUM(G76:G83)</f>
        <v>12200000</v>
      </c>
      <c r="H75" s="81">
        <f t="shared" si="6"/>
        <v>31760000</v>
      </c>
      <c r="I75" s="81"/>
    </row>
    <row r="76" spans="1:9" s="69" customFormat="1" ht="31.5" hidden="1" outlineLevel="2">
      <c r="A76" s="82"/>
      <c r="B76" s="84" t="s">
        <v>169</v>
      </c>
      <c r="C76" s="79" t="s">
        <v>160</v>
      </c>
      <c r="D76" s="80">
        <v>1500000</v>
      </c>
      <c r="E76" s="79">
        <v>8</v>
      </c>
      <c r="F76" s="104">
        <f aca="true" t="shared" si="7" ref="F76:F83">D76*E76</f>
        <v>12000000</v>
      </c>
      <c r="G76" s="80"/>
      <c r="H76" s="80">
        <f t="shared" si="6"/>
        <v>12000000</v>
      </c>
      <c r="I76" s="80"/>
    </row>
    <row r="77" spans="1:9" s="69" customFormat="1" ht="47.25" hidden="1" outlineLevel="2">
      <c r="A77" s="82"/>
      <c r="B77" s="101" t="s">
        <v>170</v>
      </c>
      <c r="C77" s="79" t="s">
        <v>164</v>
      </c>
      <c r="D77" s="80">
        <f>2000000</f>
        <v>2000000</v>
      </c>
      <c r="E77" s="79">
        <v>8</v>
      </c>
      <c r="F77" s="104">
        <f t="shared" si="7"/>
        <v>16000000</v>
      </c>
      <c r="G77" s="80"/>
      <c r="H77" s="80">
        <f t="shared" si="6"/>
        <v>16000000</v>
      </c>
      <c r="I77" s="80"/>
    </row>
    <row r="78" spans="1:9" s="69" customFormat="1" ht="15.75" outlineLevel="2">
      <c r="A78" s="82"/>
      <c r="B78" s="101" t="s">
        <v>165</v>
      </c>
      <c r="C78" s="79" t="s">
        <v>166</v>
      </c>
      <c r="D78" s="80">
        <v>1000000</v>
      </c>
      <c r="E78" s="79">
        <v>2</v>
      </c>
      <c r="F78" s="104">
        <f t="shared" si="7"/>
        <v>2000000</v>
      </c>
      <c r="G78" s="80">
        <v>2000000</v>
      </c>
      <c r="H78" s="80">
        <f t="shared" si="6"/>
        <v>0</v>
      </c>
      <c r="I78" s="80"/>
    </row>
    <row r="79" spans="1:9" s="69" customFormat="1" ht="31.5" outlineLevel="2">
      <c r="A79" s="82"/>
      <c r="B79" s="101" t="s">
        <v>65</v>
      </c>
      <c r="C79" s="79" t="s">
        <v>167</v>
      </c>
      <c r="D79" s="80">
        <v>50000</v>
      </c>
      <c r="E79" s="79">
        <v>100</v>
      </c>
      <c r="F79" s="104">
        <f t="shared" si="7"/>
        <v>5000000</v>
      </c>
      <c r="G79" s="80">
        <v>5000000</v>
      </c>
      <c r="H79" s="80">
        <f t="shared" si="6"/>
        <v>0</v>
      </c>
      <c r="I79" s="80"/>
    </row>
    <row r="80" spans="1:9" s="69" customFormat="1" ht="15.75" hidden="1" outlineLevel="2">
      <c r="A80" s="82"/>
      <c r="B80" s="84" t="s">
        <v>66</v>
      </c>
      <c r="C80" s="79" t="s">
        <v>163</v>
      </c>
      <c r="D80" s="80">
        <v>88000</v>
      </c>
      <c r="E80" s="79">
        <v>20</v>
      </c>
      <c r="F80" s="104">
        <f t="shared" si="7"/>
        <v>1760000</v>
      </c>
      <c r="G80" s="80"/>
      <c r="H80" s="80">
        <f t="shared" si="6"/>
        <v>1760000</v>
      </c>
      <c r="I80" s="80"/>
    </row>
    <row r="81" spans="1:9" s="69" customFormat="1" ht="31.5" hidden="1" outlineLevel="2">
      <c r="A81" s="82"/>
      <c r="B81" s="101" t="s">
        <v>67</v>
      </c>
      <c r="C81" s="79" t="s">
        <v>158</v>
      </c>
      <c r="D81" s="80">
        <v>1000000</v>
      </c>
      <c r="E81" s="79">
        <v>2</v>
      </c>
      <c r="F81" s="104">
        <f t="shared" si="7"/>
        <v>2000000</v>
      </c>
      <c r="G81" s="80"/>
      <c r="H81" s="80">
        <f t="shared" si="6"/>
        <v>2000000</v>
      </c>
      <c r="I81" s="80"/>
    </row>
    <row r="82" spans="1:9" s="69" customFormat="1" ht="47.25" outlineLevel="2">
      <c r="A82" s="82"/>
      <c r="B82" s="84" t="s">
        <v>68</v>
      </c>
      <c r="C82" s="79" t="s">
        <v>156</v>
      </c>
      <c r="D82" s="80">
        <v>4000000</v>
      </c>
      <c r="E82" s="79">
        <v>1</v>
      </c>
      <c r="F82" s="104">
        <f t="shared" si="7"/>
        <v>4000000</v>
      </c>
      <c r="G82" s="80">
        <f>F82</f>
        <v>4000000</v>
      </c>
      <c r="H82" s="80">
        <f t="shared" si="6"/>
        <v>0</v>
      </c>
      <c r="I82" s="80"/>
    </row>
    <row r="83" spans="1:9" s="69" customFormat="1" ht="47.25" outlineLevel="2">
      <c r="A83" s="82"/>
      <c r="B83" s="84" t="s">
        <v>69</v>
      </c>
      <c r="C83" s="79" t="s">
        <v>157</v>
      </c>
      <c r="D83" s="80">
        <v>200000</v>
      </c>
      <c r="E83" s="79">
        <v>6</v>
      </c>
      <c r="F83" s="104">
        <f t="shared" si="7"/>
        <v>1200000</v>
      </c>
      <c r="G83" s="80">
        <f>F83</f>
        <v>1200000</v>
      </c>
      <c r="H83" s="80">
        <f t="shared" si="6"/>
        <v>0</v>
      </c>
      <c r="I83" s="80"/>
    </row>
    <row r="84" spans="1:9" s="69" customFormat="1" ht="15.75" hidden="1" outlineLevel="2">
      <c r="A84" s="77"/>
      <c r="B84" s="78"/>
      <c r="C84" s="79"/>
      <c r="D84" s="80"/>
      <c r="E84" s="79"/>
      <c r="F84" s="102"/>
      <c r="G84" s="80"/>
      <c r="H84" s="80">
        <f t="shared" si="6"/>
        <v>0</v>
      </c>
      <c r="I84" s="80"/>
    </row>
    <row r="85" spans="1:9" s="69" customFormat="1" ht="15.75" collapsed="1">
      <c r="A85" s="77">
        <v>4</v>
      </c>
      <c r="B85" s="78" t="s">
        <v>70</v>
      </c>
      <c r="C85" s="79"/>
      <c r="D85" s="80"/>
      <c r="E85" s="79"/>
      <c r="F85" s="81">
        <f>SUM(F86:F95)</f>
        <v>34560000</v>
      </c>
      <c r="G85" s="81">
        <f>SUM(G86:G95)</f>
        <v>12000000</v>
      </c>
      <c r="H85" s="81">
        <f t="shared" si="6"/>
        <v>22560000</v>
      </c>
      <c r="I85" s="81"/>
    </row>
    <row r="86" spans="1:9" s="69" customFormat="1" ht="15.75" hidden="1" outlineLevel="1">
      <c r="A86" s="77"/>
      <c r="B86" s="83" t="s">
        <v>71</v>
      </c>
      <c r="C86" s="79" t="s">
        <v>156</v>
      </c>
      <c r="D86" s="80">
        <v>5000000</v>
      </c>
      <c r="E86" s="79">
        <v>1</v>
      </c>
      <c r="F86" s="102">
        <f>D86*E86</f>
        <v>5000000</v>
      </c>
      <c r="G86" s="80"/>
      <c r="H86" s="80">
        <f t="shared" si="6"/>
        <v>5000000</v>
      </c>
      <c r="I86" s="80"/>
    </row>
    <row r="87" spans="1:9" s="69" customFormat="1" ht="15.75" hidden="1" outlineLevel="1">
      <c r="A87" s="77"/>
      <c r="B87" s="83" t="s">
        <v>16</v>
      </c>
      <c r="C87" s="79" t="s">
        <v>157</v>
      </c>
      <c r="D87" s="80">
        <v>500000</v>
      </c>
      <c r="E87" s="79">
        <v>2</v>
      </c>
      <c r="F87" s="104">
        <f>D87*E87</f>
        <v>1000000</v>
      </c>
      <c r="G87" s="80"/>
      <c r="H87" s="80">
        <f t="shared" si="6"/>
        <v>1000000</v>
      </c>
      <c r="I87" s="80"/>
    </row>
    <row r="88" spans="1:9" s="69" customFormat="1" ht="15.75" hidden="1" outlineLevel="1">
      <c r="A88" s="77"/>
      <c r="B88" s="84" t="s">
        <v>17</v>
      </c>
      <c r="C88" s="79" t="s">
        <v>157</v>
      </c>
      <c r="D88" s="80">
        <v>200000</v>
      </c>
      <c r="E88" s="79">
        <v>20</v>
      </c>
      <c r="F88" s="104">
        <f>D88*E88</f>
        <v>4000000</v>
      </c>
      <c r="G88" s="80"/>
      <c r="H88" s="80">
        <f t="shared" si="6"/>
        <v>4000000</v>
      </c>
      <c r="I88" s="80"/>
    </row>
    <row r="89" spans="1:9" s="69" customFormat="1" ht="15.75" hidden="1" outlineLevel="1">
      <c r="A89" s="77"/>
      <c r="B89" s="83" t="s">
        <v>72</v>
      </c>
      <c r="C89" s="79" t="s">
        <v>126</v>
      </c>
      <c r="D89" s="80">
        <v>30000</v>
      </c>
      <c r="E89" s="79">
        <v>100</v>
      </c>
      <c r="F89" s="104">
        <f aca="true" t="shared" si="8" ref="F89:F95">D89*E89</f>
        <v>3000000</v>
      </c>
      <c r="G89" s="80"/>
      <c r="H89" s="80">
        <f t="shared" si="6"/>
        <v>3000000</v>
      </c>
      <c r="I89" s="80"/>
    </row>
    <row r="90" spans="1:9" s="69" customFormat="1" ht="31.5" hidden="1" outlineLevel="1">
      <c r="A90" s="77"/>
      <c r="B90" s="84" t="s">
        <v>73</v>
      </c>
      <c r="C90" s="79" t="s">
        <v>153</v>
      </c>
      <c r="D90" s="80">
        <v>1000000</v>
      </c>
      <c r="E90" s="79">
        <v>1</v>
      </c>
      <c r="F90" s="104">
        <f t="shared" si="8"/>
        <v>1000000</v>
      </c>
      <c r="G90" s="80"/>
      <c r="H90" s="80">
        <f t="shared" si="6"/>
        <v>1000000</v>
      </c>
      <c r="I90" s="80"/>
    </row>
    <row r="91" spans="1:9" s="69" customFormat="1" ht="15.75" hidden="1" outlineLevel="1">
      <c r="A91" s="77"/>
      <c r="B91" s="83" t="s">
        <v>74</v>
      </c>
      <c r="C91" s="79" t="s">
        <v>163</v>
      </c>
      <c r="D91" s="80">
        <v>88000</v>
      </c>
      <c r="E91" s="79">
        <v>20</v>
      </c>
      <c r="F91" s="104">
        <f t="shared" si="8"/>
        <v>1760000</v>
      </c>
      <c r="G91" s="80"/>
      <c r="H91" s="80">
        <f t="shared" si="6"/>
        <v>1760000</v>
      </c>
      <c r="I91" s="80"/>
    </row>
    <row r="92" spans="1:9" s="69" customFormat="1" ht="31.5" outlineLevel="1">
      <c r="A92" s="77"/>
      <c r="B92" s="83" t="s">
        <v>75</v>
      </c>
      <c r="C92" s="79" t="s">
        <v>158</v>
      </c>
      <c r="D92" s="80">
        <v>1000000</v>
      </c>
      <c r="E92" s="79">
        <v>12</v>
      </c>
      <c r="F92" s="104">
        <f t="shared" si="8"/>
        <v>12000000</v>
      </c>
      <c r="G92" s="80">
        <f>F92</f>
        <v>12000000</v>
      </c>
      <c r="H92" s="80">
        <f t="shared" si="6"/>
        <v>0</v>
      </c>
      <c r="I92" s="80"/>
    </row>
    <row r="93" spans="1:9" s="69" customFormat="1" ht="15.75" hidden="1" outlineLevel="1">
      <c r="A93" s="82"/>
      <c r="B93" s="101" t="s">
        <v>76</v>
      </c>
      <c r="C93" s="79" t="s">
        <v>158</v>
      </c>
      <c r="D93" s="80">
        <v>300000</v>
      </c>
      <c r="E93" s="79">
        <v>6</v>
      </c>
      <c r="F93" s="104">
        <f t="shared" si="8"/>
        <v>1800000</v>
      </c>
      <c r="G93" s="80"/>
      <c r="H93" s="80">
        <f t="shared" si="6"/>
        <v>1800000</v>
      </c>
      <c r="I93" s="80"/>
    </row>
    <row r="94" spans="1:9" s="69" customFormat="1" ht="15.75" hidden="1" outlineLevel="1">
      <c r="A94" s="77"/>
      <c r="B94" s="83" t="s">
        <v>77</v>
      </c>
      <c r="C94" s="79" t="s">
        <v>158</v>
      </c>
      <c r="D94" s="80">
        <v>500000</v>
      </c>
      <c r="E94" s="79">
        <v>2</v>
      </c>
      <c r="F94" s="104">
        <f t="shared" si="8"/>
        <v>1000000</v>
      </c>
      <c r="G94" s="80"/>
      <c r="H94" s="80">
        <f t="shared" si="6"/>
        <v>1000000</v>
      </c>
      <c r="I94" s="80"/>
    </row>
    <row r="95" spans="1:9" s="69" customFormat="1" ht="31.5" hidden="1" outlineLevel="1">
      <c r="A95" s="77"/>
      <c r="B95" s="83" t="s">
        <v>78</v>
      </c>
      <c r="C95" s="79" t="s">
        <v>153</v>
      </c>
      <c r="D95" s="80">
        <v>4000000</v>
      </c>
      <c r="E95" s="79">
        <v>1</v>
      </c>
      <c r="F95" s="104">
        <f t="shared" si="8"/>
        <v>4000000</v>
      </c>
      <c r="G95" s="80"/>
      <c r="H95" s="80">
        <f t="shared" si="6"/>
        <v>4000000</v>
      </c>
      <c r="I95" s="80"/>
    </row>
    <row r="96" spans="1:9" s="69" customFormat="1" ht="15.75" collapsed="1">
      <c r="A96" s="77">
        <v>5</v>
      </c>
      <c r="B96" s="105" t="s">
        <v>79</v>
      </c>
      <c r="C96" s="79"/>
      <c r="D96" s="80"/>
      <c r="E96" s="79"/>
      <c r="F96" s="81">
        <f>SUM(F97:F121)</f>
        <v>667660000</v>
      </c>
      <c r="G96" s="81">
        <f>SUM(G97:G121)</f>
        <v>40000000</v>
      </c>
      <c r="H96" s="81">
        <f t="shared" si="6"/>
        <v>627660000</v>
      </c>
      <c r="I96" s="81"/>
    </row>
    <row r="97" spans="1:9" s="69" customFormat="1" ht="31.5" hidden="1" outlineLevel="1">
      <c r="A97" s="77"/>
      <c r="B97" s="83" t="s">
        <v>12</v>
      </c>
      <c r="C97" s="79" t="s">
        <v>154</v>
      </c>
      <c r="D97" s="80">
        <v>80000000</v>
      </c>
      <c r="E97" s="79">
        <v>1</v>
      </c>
      <c r="F97" s="102">
        <f aca="true" t="shared" si="9" ref="F97:F113">D97*E97</f>
        <v>80000000</v>
      </c>
      <c r="G97" s="80"/>
      <c r="H97" s="80">
        <f t="shared" si="6"/>
        <v>80000000</v>
      </c>
      <c r="I97" s="80"/>
    </row>
    <row r="98" spans="1:9" s="69" customFormat="1" ht="31.5" hidden="1" outlineLevel="1">
      <c r="A98" s="77"/>
      <c r="B98" s="83" t="s">
        <v>80</v>
      </c>
      <c r="C98" s="79" t="s">
        <v>153</v>
      </c>
      <c r="D98" s="80">
        <v>10000000</v>
      </c>
      <c r="E98" s="79">
        <v>1</v>
      </c>
      <c r="F98" s="102">
        <f t="shared" si="9"/>
        <v>10000000</v>
      </c>
      <c r="G98" s="80"/>
      <c r="H98" s="80">
        <f t="shared" si="6"/>
        <v>10000000</v>
      </c>
      <c r="I98" s="80"/>
    </row>
    <row r="99" spans="1:9" s="69" customFormat="1" ht="31.5" hidden="1" outlineLevel="1">
      <c r="A99" s="77"/>
      <c r="B99" s="83" t="s">
        <v>81</v>
      </c>
      <c r="C99" s="79" t="s">
        <v>155</v>
      </c>
      <c r="D99" s="80">
        <v>150000</v>
      </c>
      <c r="E99" s="79">
        <v>6</v>
      </c>
      <c r="F99" s="102">
        <f t="shared" si="9"/>
        <v>900000</v>
      </c>
      <c r="G99" s="80"/>
      <c r="H99" s="80">
        <f t="shared" si="6"/>
        <v>900000</v>
      </c>
      <c r="I99" s="80"/>
    </row>
    <row r="100" spans="1:9" s="69" customFormat="1" ht="31.5" hidden="1" outlineLevel="1">
      <c r="A100" s="77"/>
      <c r="B100" s="83" t="s">
        <v>82</v>
      </c>
      <c r="C100" s="79" t="s">
        <v>126</v>
      </c>
      <c r="D100" s="80">
        <v>150000</v>
      </c>
      <c r="E100" s="79">
        <v>50</v>
      </c>
      <c r="F100" s="102">
        <f t="shared" si="9"/>
        <v>7500000</v>
      </c>
      <c r="G100" s="80"/>
      <c r="H100" s="80">
        <f t="shared" si="6"/>
        <v>7500000</v>
      </c>
      <c r="I100" s="80"/>
    </row>
    <row r="101" spans="1:9" s="69" customFormat="1" ht="15.75" outlineLevel="1">
      <c r="A101" s="77"/>
      <c r="B101" s="83" t="s">
        <v>71</v>
      </c>
      <c r="C101" s="79" t="s">
        <v>156</v>
      </c>
      <c r="D101" s="80">
        <v>5000000</v>
      </c>
      <c r="E101" s="79">
        <v>3</v>
      </c>
      <c r="F101" s="102">
        <f t="shared" si="9"/>
        <v>15000000</v>
      </c>
      <c r="G101" s="80">
        <v>10000000</v>
      </c>
      <c r="H101" s="80">
        <f t="shared" si="6"/>
        <v>5000000</v>
      </c>
      <c r="I101" s="80"/>
    </row>
    <row r="102" spans="1:9" s="69" customFormat="1" ht="15.75" outlineLevel="1">
      <c r="A102" s="77"/>
      <c r="B102" s="83" t="s">
        <v>83</v>
      </c>
      <c r="C102" s="79" t="s">
        <v>157</v>
      </c>
      <c r="D102" s="80">
        <v>500000</v>
      </c>
      <c r="E102" s="79">
        <v>4</v>
      </c>
      <c r="F102" s="102">
        <f t="shared" si="9"/>
        <v>2000000</v>
      </c>
      <c r="G102" s="102">
        <v>2000000</v>
      </c>
      <c r="H102" s="80">
        <f t="shared" si="6"/>
        <v>0</v>
      </c>
      <c r="I102" s="80"/>
    </row>
    <row r="103" spans="1:9" s="69" customFormat="1" ht="15.75" outlineLevel="1">
      <c r="A103" s="77"/>
      <c r="B103" s="84" t="s">
        <v>17</v>
      </c>
      <c r="C103" s="79" t="s">
        <v>157</v>
      </c>
      <c r="D103" s="80">
        <v>200000</v>
      </c>
      <c r="E103" s="79">
        <v>20</v>
      </c>
      <c r="F103" s="102">
        <f t="shared" si="9"/>
        <v>4000000</v>
      </c>
      <c r="G103" s="102">
        <v>4000000</v>
      </c>
      <c r="H103" s="80">
        <f t="shared" si="6"/>
        <v>0</v>
      </c>
      <c r="I103" s="80"/>
    </row>
    <row r="104" spans="1:9" s="69" customFormat="1" ht="31.5" outlineLevel="1">
      <c r="A104" s="77"/>
      <c r="B104" s="84" t="s">
        <v>73</v>
      </c>
      <c r="C104" s="79" t="s">
        <v>153</v>
      </c>
      <c r="D104" s="80">
        <v>1500000</v>
      </c>
      <c r="E104" s="79">
        <v>1</v>
      </c>
      <c r="F104" s="102">
        <f t="shared" si="9"/>
        <v>1500000</v>
      </c>
      <c r="G104" s="102">
        <f>E104*F104</f>
        <v>1500000</v>
      </c>
      <c r="H104" s="80">
        <f t="shared" si="6"/>
        <v>0</v>
      </c>
      <c r="I104" s="80"/>
    </row>
    <row r="105" spans="1:9" s="69" customFormat="1" ht="15.75" outlineLevel="1">
      <c r="A105" s="77"/>
      <c r="B105" s="83" t="s">
        <v>84</v>
      </c>
      <c r="C105" s="79" t="s">
        <v>162</v>
      </c>
      <c r="D105" s="80">
        <v>50000</v>
      </c>
      <c r="E105" s="79">
        <v>20</v>
      </c>
      <c r="F105" s="102">
        <f t="shared" si="9"/>
        <v>1000000</v>
      </c>
      <c r="G105" s="102">
        <v>1000000</v>
      </c>
      <c r="H105" s="80">
        <f t="shared" si="6"/>
        <v>0</v>
      </c>
      <c r="I105" s="80"/>
    </row>
    <row r="106" spans="1:9" s="69" customFormat="1" ht="15.75" hidden="1" outlineLevel="1">
      <c r="A106" s="77"/>
      <c r="B106" s="83" t="s">
        <v>74</v>
      </c>
      <c r="C106" s="106" t="s">
        <v>163</v>
      </c>
      <c r="D106" s="80">
        <v>88000</v>
      </c>
      <c r="E106" s="106">
        <v>20</v>
      </c>
      <c r="F106" s="102">
        <f t="shared" si="9"/>
        <v>1760000</v>
      </c>
      <c r="G106" s="102"/>
      <c r="H106" s="80">
        <f t="shared" si="6"/>
        <v>1760000</v>
      </c>
      <c r="I106" s="80"/>
    </row>
    <row r="107" spans="1:9" s="69" customFormat="1" ht="15.75" outlineLevel="1">
      <c r="A107" s="77"/>
      <c r="B107" s="83" t="s">
        <v>85</v>
      </c>
      <c r="C107" s="106" t="s">
        <v>156</v>
      </c>
      <c r="D107" s="80">
        <v>550000</v>
      </c>
      <c r="E107" s="106">
        <v>10</v>
      </c>
      <c r="F107" s="102">
        <f t="shared" si="9"/>
        <v>5500000</v>
      </c>
      <c r="G107" s="80">
        <v>5000000</v>
      </c>
      <c r="H107" s="80">
        <f t="shared" si="6"/>
        <v>500000</v>
      </c>
      <c r="I107" s="80"/>
    </row>
    <row r="108" spans="1:9" s="69" customFormat="1" ht="31.5" hidden="1" outlineLevel="1">
      <c r="A108" s="77"/>
      <c r="B108" s="83" t="s">
        <v>86</v>
      </c>
      <c r="C108" s="106" t="s">
        <v>153</v>
      </c>
      <c r="D108" s="80">
        <v>8000000</v>
      </c>
      <c r="E108" s="106">
        <v>1</v>
      </c>
      <c r="F108" s="102">
        <f t="shared" si="9"/>
        <v>8000000</v>
      </c>
      <c r="G108" s="80"/>
      <c r="H108" s="80">
        <f t="shared" si="6"/>
        <v>8000000</v>
      </c>
      <c r="I108" s="80"/>
    </row>
    <row r="109" spans="1:9" s="69" customFormat="1" ht="15.75" outlineLevel="1">
      <c r="A109" s="77"/>
      <c r="B109" s="83" t="s">
        <v>87</v>
      </c>
      <c r="C109" s="106" t="s">
        <v>156</v>
      </c>
      <c r="D109" s="96">
        <v>500000</v>
      </c>
      <c r="E109" s="106">
        <v>7</v>
      </c>
      <c r="F109" s="102">
        <f t="shared" si="9"/>
        <v>3500000</v>
      </c>
      <c r="G109" s="96">
        <f>F109</f>
        <v>3500000</v>
      </c>
      <c r="H109" s="80">
        <f t="shared" si="6"/>
        <v>0</v>
      </c>
      <c r="I109" s="80"/>
    </row>
    <row r="110" spans="1:9" s="69" customFormat="1" ht="31.5" hidden="1" outlineLevel="1">
      <c r="A110" s="82"/>
      <c r="B110" s="83" t="s">
        <v>78</v>
      </c>
      <c r="C110" s="106" t="s">
        <v>153</v>
      </c>
      <c r="D110" s="80">
        <v>4000000</v>
      </c>
      <c r="E110" s="106">
        <v>1</v>
      </c>
      <c r="F110" s="102">
        <f t="shared" si="9"/>
        <v>4000000</v>
      </c>
      <c r="G110" s="80"/>
      <c r="H110" s="80">
        <f t="shared" si="6"/>
        <v>4000000</v>
      </c>
      <c r="I110" s="80"/>
    </row>
    <row r="111" spans="1:9" s="69" customFormat="1" ht="15.75" hidden="1" outlineLevel="1">
      <c r="A111" s="82"/>
      <c r="B111" s="83" t="s">
        <v>121</v>
      </c>
      <c r="C111" s="106" t="s">
        <v>158</v>
      </c>
      <c r="D111" s="80">
        <v>500000</v>
      </c>
      <c r="E111" s="106">
        <v>10</v>
      </c>
      <c r="F111" s="102">
        <f t="shared" si="9"/>
        <v>5000000</v>
      </c>
      <c r="G111" s="80"/>
      <c r="H111" s="80">
        <f t="shared" si="6"/>
        <v>5000000</v>
      </c>
      <c r="I111" s="80"/>
    </row>
    <row r="112" spans="1:9" s="69" customFormat="1" ht="15.75" outlineLevel="1">
      <c r="A112" s="82"/>
      <c r="B112" s="101" t="s">
        <v>122</v>
      </c>
      <c r="C112" s="106" t="s">
        <v>158</v>
      </c>
      <c r="D112" s="80">
        <v>300000</v>
      </c>
      <c r="E112" s="106">
        <v>10</v>
      </c>
      <c r="F112" s="104">
        <f t="shared" si="9"/>
        <v>3000000</v>
      </c>
      <c r="G112" s="80">
        <f>F112</f>
        <v>3000000</v>
      </c>
      <c r="H112" s="80">
        <f t="shared" si="6"/>
        <v>0</v>
      </c>
      <c r="I112" s="80"/>
    </row>
    <row r="113" spans="1:9" s="69" customFormat="1" ht="31.5" outlineLevel="1">
      <c r="A113" s="82"/>
      <c r="B113" s="83" t="s">
        <v>114</v>
      </c>
      <c r="C113" s="106" t="s">
        <v>153</v>
      </c>
      <c r="D113" s="80">
        <v>30000000</v>
      </c>
      <c r="E113" s="106">
        <v>1</v>
      </c>
      <c r="F113" s="102">
        <f t="shared" si="9"/>
        <v>30000000</v>
      </c>
      <c r="G113" s="80">
        <v>10000000</v>
      </c>
      <c r="H113" s="80">
        <f t="shared" si="6"/>
        <v>20000000</v>
      </c>
      <c r="I113" s="80"/>
    </row>
    <row r="114" spans="1:9" s="69" customFormat="1" ht="15.75" hidden="1" outlineLevel="1">
      <c r="A114" s="82"/>
      <c r="B114" s="83" t="s">
        <v>90</v>
      </c>
      <c r="C114" s="79"/>
      <c r="D114" s="80"/>
      <c r="E114" s="79"/>
      <c r="F114" s="102"/>
      <c r="G114" s="80">
        <v>0</v>
      </c>
      <c r="H114" s="80">
        <f t="shared" si="6"/>
        <v>0</v>
      </c>
      <c r="I114" s="80"/>
    </row>
    <row r="115" spans="1:9" s="69" customFormat="1" ht="15.75" hidden="1" outlineLevel="1">
      <c r="A115" s="82"/>
      <c r="B115" s="107" t="s">
        <v>91</v>
      </c>
      <c r="C115" s="79" t="s">
        <v>168</v>
      </c>
      <c r="D115" s="80">
        <v>200000000</v>
      </c>
      <c r="E115" s="79">
        <v>1</v>
      </c>
      <c r="F115" s="102">
        <f aca="true" t="shared" si="10" ref="F115:F121">D115*E115</f>
        <v>200000000</v>
      </c>
      <c r="G115" s="80">
        <v>0</v>
      </c>
      <c r="H115" s="80">
        <f t="shared" si="6"/>
        <v>200000000</v>
      </c>
      <c r="I115" s="80"/>
    </row>
    <row r="116" spans="1:9" s="69" customFormat="1" ht="15.75" hidden="1" outlineLevel="1">
      <c r="A116" s="82"/>
      <c r="B116" s="107" t="s">
        <v>92</v>
      </c>
      <c r="C116" s="79" t="s">
        <v>168</v>
      </c>
      <c r="D116" s="80">
        <v>150000000</v>
      </c>
      <c r="E116" s="79">
        <v>1</v>
      </c>
      <c r="F116" s="102">
        <f t="shared" si="10"/>
        <v>150000000</v>
      </c>
      <c r="G116" s="80">
        <v>0</v>
      </c>
      <c r="H116" s="80">
        <f t="shared" si="6"/>
        <v>150000000</v>
      </c>
      <c r="I116" s="80"/>
    </row>
    <row r="117" spans="1:9" s="69" customFormat="1" ht="15.75" hidden="1" outlineLevel="1">
      <c r="A117" s="82"/>
      <c r="B117" s="107" t="s">
        <v>93</v>
      </c>
      <c r="C117" s="79" t="s">
        <v>168</v>
      </c>
      <c r="D117" s="80">
        <v>70000000</v>
      </c>
      <c r="E117" s="79">
        <v>1</v>
      </c>
      <c r="F117" s="102">
        <f t="shared" si="10"/>
        <v>70000000</v>
      </c>
      <c r="G117" s="80">
        <v>0</v>
      </c>
      <c r="H117" s="80">
        <f t="shared" si="6"/>
        <v>70000000</v>
      </c>
      <c r="I117" s="80"/>
    </row>
    <row r="118" spans="1:9" s="69" customFormat="1" ht="15.75" hidden="1" outlineLevel="1">
      <c r="A118" s="82"/>
      <c r="B118" s="107" t="s">
        <v>94</v>
      </c>
      <c r="C118" s="79" t="s">
        <v>168</v>
      </c>
      <c r="D118" s="80">
        <v>40000000</v>
      </c>
      <c r="E118" s="79">
        <v>1</v>
      </c>
      <c r="F118" s="102">
        <f t="shared" si="10"/>
        <v>40000000</v>
      </c>
      <c r="G118" s="80">
        <v>0</v>
      </c>
      <c r="H118" s="80">
        <f t="shared" si="6"/>
        <v>40000000</v>
      </c>
      <c r="I118" s="80"/>
    </row>
    <row r="119" spans="1:9" s="69" customFormat="1" ht="15.75" hidden="1" outlineLevel="1">
      <c r="A119" s="82"/>
      <c r="B119" s="107" t="s">
        <v>95</v>
      </c>
      <c r="C119" s="79" t="s">
        <v>168</v>
      </c>
      <c r="D119" s="80">
        <v>10000000</v>
      </c>
      <c r="E119" s="79">
        <v>1</v>
      </c>
      <c r="F119" s="102">
        <f t="shared" si="10"/>
        <v>10000000</v>
      </c>
      <c r="G119" s="80">
        <v>0</v>
      </c>
      <c r="H119" s="80">
        <f t="shared" si="6"/>
        <v>10000000</v>
      </c>
      <c r="I119" s="80"/>
    </row>
    <row r="120" spans="1:9" s="69" customFormat="1" ht="15.75" hidden="1" outlineLevel="1">
      <c r="A120" s="82"/>
      <c r="B120" s="107" t="s">
        <v>96</v>
      </c>
      <c r="C120" s="79" t="s">
        <v>168</v>
      </c>
      <c r="D120" s="80">
        <v>5000000</v>
      </c>
      <c r="E120" s="79">
        <v>1</v>
      </c>
      <c r="F120" s="102">
        <f t="shared" si="10"/>
        <v>5000000</v>
      </c>
      <c r="G120" s="80">
        <v>0</v>
      </c>
      <c r="H120" s="80">
        <f t="shared" si="6"/>
        <v>5000000</v>
      </c>
      <c r="I120" s="80"/>
    </row>
    <row r="121" spans="1:9" s="69" customFormat="1" ht="15.75" hidden="1" outlineLevel="1">
      <c r="A121" s="108"/>
      <c r="B121" s="109" t="s">
        <v>97</v>
      </c>
      <c r="C121" s="79" t="s">
        <v>168</v>
      </c>
      <c r="D121" s="110">
        <v>10000000</v>
      </c>
      <c r="E121" s="111">
        <v>1</v>
      </c>
      <c r="F121" s="112">
        <f t="shared" si="10"/>
        <v>10000000</v>
      </c>
      <c r="G121" s="110">
        <v>0</v>
      </c>
      <c r="H121" s="110">
        <f t="shared" si="6"/>
        <v>10000000</v>
      </c>
      <c r="I121" s="110"/>
    </row>
    <row r="122" spans="1:9" s="67" customFormat="1" ht="15.75" hidden="1" collapsed="1">
      <c r="A122" s="63"/>
      <c r="B122" s="151"/>
      <c r="C122" s="151"/>
      <c r="D122" s="151"/>
      <c r="E122" s="64"/>
      <c r="F122" s="65"/>
      <c r="G122" s="65"/>
      <c r="H122" s="66"/>
      <c r="I122" s="65"/>
    </row>
  </sheetData>
  <sheetProtection/>
  <mergeCells count="6">
    <mergeCell ref="A1:I1"/>
    <mergeCell ref="A2:I2"/>
    <mergeCell ref="A6:E6"/>
    <mergeCell ref="I8:I10"/>
    <mergeCell ref="I17:I19"/>
    <mergeCell ref="B122:D122"/>
  </mergeCells>
  <printOptions/>
  <pageMargins left="0.5118110236220472" right="0.31496062992125984" top="0.5511811023622047" bottom="0.35433070866141736" header="0.31496062992125984" footer="0.31496062992125984"/>
  <pageSetup fitToHeight="0"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B2:S123"/>
  <sheetViews>
    <sheetView zoomScalePageLayoutView="0" workbookViewId="0" topLeftCell="A1">
      <selection activeCell="C12" sqref="C12:H12"/>
    </sheetView>
  </sheetViews>
  <sheetFormatPr defaultColWidth="9.140625" defaultRowHeight="15" outlineLevelRow="2"/>
  <cols>
    <col min="1" max="1" width="3.28125" style="1" customWidth="1"/>
    <col min="2" max="2" width="4.7109375" style="1" customWidth="1"/>
    <col min="3" max="3" width="47.28125" style="1" customWidth="1"/>
    <col min="4" max="4" width="14.57421875" style="44" customWidth="1"/>
    <col min="5" max="5" width="8.8515625" style="45" customWidth="1"/>
    <col min="6" max="6" width="16.28125" style="1" customWidth="1"/>
    <col min="7" max="7" width="14.00390625" style="1" customWidth="1"/>
    <col min="8" max="8" width="16.421875" style="1" customWidth="1"/>
    <col min="9" max="10" width="9.140625" style="1" customWidth="1"/>
    <col min="11" max="11" width="24.57421875" style="1" bestFit="1" customWidth="1"/>
    <col min="12" max="12" width="9.140625" style="1" customWidth="1"/>
    <col min="13" max="13" width="9.57421875" style="1" bestFit="1" customWidth="1"/>
    <col min="14" max="16384" width="9.140625" style="1" customWidth="1"/>
  </cols>
  <sheetData>
    <row r="2" spans="2:8" ht="31.5">
      <c r="B2" s="46"/>
      <c r="C2" s="46"/>
      <c r="D2" s="47" t="s">
        <v>0</v>
      </c>
      <c r="E2" s="48" t="s">
        <v>1</v>
      </c>
      <c r="F2" s="49" t="s">
        <v>2</v>
      </c>
      <c r="G2" s="50" t="s">
        <v>98</v>
      </c>
      <c r="H2" s="50" t="s">
        <v>99</v>
      </c>
    </row>
    <row r="3" spans="2:8" ht="20.25" customHeight="1">
      <c r="B3" s="152" t="s">
        <v>3</v>
      </c>
      <c r="C3" s="153"/>
      <c r="D3" s="153"/>
      <c r="E3" s="154"/>
      <c r="F3" s="2">
        <f>F4+F10+F51+F84+F96</f>
        <v>2302460000</v>
      </c>
      <c r="G3" s="2">
        <f>G4+G10+G51+G84+G96</f>
        <v>200000000</v>
      </c>
      <c r="H3" s="2">
        <f>H4+H10+H51+H84+H96</f>
        <v>2027640000</v>
      </c>
    </row>
    <row r="4" spans="2:8" ht="15.75">
      <c r="B4" s="3">
        <v>1</v>
      </c>
      <c r="C4" s="4" t="s">
        <v>4</v>
      </c>
      <c r="D4" s="5"/>
      <c r="E4" s="6"/>
      <c r="F4" s="7">
        <f>SUM(F5:F8)</f>
        <v>135000000</v>
      </c>
      <c r="G4" s="7">
        <f>SUM(G5:G8)</f>
        <v>65000000</v>
      </c>
      <c r="H4" s="7">
        <f>SUM(H5:H8)</f>
        <v>70000000</v>
      </c>
    </row>
    <row r="5" spans="2:8" ht="47.25" hidden="1" outlineLevel="1">
      <c r="B5" s="8"/>
      <c r="C5" s="9" t="s">
        <v>5</v>
      </c>
      <c r="D5" s="10">
        <v>15000000</v>
      </c>
      <c r="E5" s="11">
        <v>1</v>
      </c>
      <c r="F5" s="12">
        <f>D5*E5</f>
        <v>15000000</v>
      </c>
      <c r="G5" s="10"/>
      <c r="H5" s="10">
        <f>F5-G5</f>
        <v>15000000</v>
      </c>
    </row>
    <row r="6" spans="2:12" ht="15.75" outlineLevel="1">
      <c r="B6" s="8"/>
      <c r="C6" s="13" t="s">
        <v>6</v>
      </c>
      <c r="D6" s="10">
        <v>15000000</v>
      </c>
      <c r="E6" s="11">
        <v>2</v>
      </c>
      <c r="F6" s="12">
        <f>D6*E6</f>
        <v>30000000</v>
      </c>
      <c r="G6" s="10">
        <f>D6</f>
        <v>15000000</v>
      </c>
      <c r="H6" s="10">
        <f>F6-G6</f>
        <v>15000000</v>
      </c>
      <c r="I6" s="57" t="s">
        <v>100</v>
      </c>
      <c r="L6" s="1" t="s">
        <v>109</v>
      </c>
    </row>
    <row r="7" spans="2:12" ht="31.5" outlineLevel="1">
      <c r="B7" s="8"/>
      <c r="C7" s="13" t="s">
        <v>7</v>
      </c>
      <c r="D7" s="10">
        <v>2000</v>
      </c>
      <c r="E7" s="11">
        <v>30000</v>
      </c>
      <c r="F7" s="12">
        <f>D7*E7</f>
        <v>60000000</v>
      </c>
      <c r="G7" s="10">
        <v>50000000</v>
      </c>
      <c r="H7" s="10">
        <f>F7-G7</f>
        <v>10000000</v>
      </c>
      <c r="I7" s="57" t="s">
        <v>100</v>
      </c>
      <c r="L7" s="1" t="s">
        <v>110</v>
      </c>
    </row>
    <row r="8" spans="2:8" ht="15.75" hidden="1" outlineLevel="1">
      <c r="B8" s="8"/>
      <c r="C8" s="13" t="s">
        <v>8</v>
      </c>
      <c r="D8" s="10">
        <v>30000000</v>
      </c>
      <c r="E8" s="11">
        <v>1</v>
      </c>
      <c r="F8" s="12">
        <f>D8*E8</f>
        <v>30000000</v>
      </c>
      <c r="G8" s="10"/>
      <c r="H8" s="10">
        <f>F8-G8</f>
        <v>30000000</v>
      </c>
    </row>
    <row r="9" spans="2:8" ht="15.75" hidden="1" outlineLevel="1">
      <c r="B9" s="8"/>
      <c r="C9" s="14"/>
      <c r="D9" s="10"/>
      <c r="E9" s="11"/>
      <c r="F9" s="15"/>
      <c r="G9" s="8"/>
      <c r="H9" s="8"/>
    </row>
    <row r="10" spans="2:8" ht="15.75" hidden="1" collapsed="1">
      <c r="B10" s="3">
        <v>2</v>
      </c>
      <c r="C10" s="3" t="s">
        <v>9</v>
      </c>
      <c r="D10" s="5"/>
      <c r="E10" s="6"/>
      <c r="F10" s="16">
        <f>F11+F21+F34</f>
        <v>1237440000</v>
      </c>
      <c r="G10" s="16">
        <f>G11+G21+G34</f>
        <v>63800000</v>
      </c>
      <c r="H10" s="16">
        <f>H11+H21+H34</f>
        <v>1183640000</v>
      </c>
    </row>
    <row r="11" spans="2:8" ht="15.75" hidden="1" outlineLevel="1">
      <c r="B11" s="17" t="s">
        <v>10</v>
      </c>
      <c r="C11" s="18" t="s">
        <v>11</v>
      </c>
      <c r="D11" s="10"/>
      <c r="E11" s="11"/>
      <c r="F11" s="19">
        <f>SUM(F13:F19)</f>
        <v>53600000</v>
      </c>
      <c r="G11" s="19">
        <f>SUM(G12:G19)</f>
        <v>23000000</v>
      </c>
      <c r="H11" s="19">
        <f>SUM(H13:H19)</f>
        <v>40600000</v>
      </c>
    </row>
    <row r="12" spans="2:12" ht="15.75" outlineLevel="2">
      <c r="B12" s="17"/>
      <c r="C12" s="9" t="s">
        <v>12</v>
      </c>
      <c r="D12" s="10">
        <v>20000000</v>
      </c>
      <c r="E12" s="11">
        <v>1</v>
      </c>
      <c r="F12" s="12">
        <f>D12*E12</f>
        <v>20000000</v>
      </c>
      <c r="G12" s="10">
        <v>10000000</v>
      </c>
      <c r="H12" s="10">
        <f aca="true" t="shared" si="0" ref="H12:H19">F12-G12</f>
        <v>10000000</v>
      </c>
      <c r="I12" s="52" t="s">
        <v>101</v>
      </c>
      <c r="L12" s="1" t="s">
        <v>104</v>
      </c>
    </row>
    <row r="13" spans="2:8" ht="15.75" hidden="1" outlineLevel="2">
      <c r="B13" s="17"/>
      <c r="C13" s="20" t="s">
        <v>13</v>
      </c>
      <c r="D13" s="10">
        <v>150000</v>
      </c>
      <c r="E13" s="11">
        <v>4</v>
      </c>
      <c r="F13" s="12">
        <f aca="true" t="shared" si="1" ref="F13:F18">D13*E13</f>
        <v>600000</v>
      </c>
      <c r="G13" s="10"/>
      <c r="H13" s="10">
        <f t="shared" si="0"/>
        <v>600000</v>
      </c>
    </row>
    <row r="14" spans="2:8" ht="15.75" hidden="1" outlineLevel="2">
      <c r="B14" s="17"/>
      <c r="C14" s="21" t="s">
        <v>14</v>
      </c>
      <c r="D14" s="10">
        <v>150000</v>
      </c>
      <c r="E14" s="11">
        <v>20</v>
      </c>
      <c r="F14" s="12">
        <f t="shared" si="1"/>
        <v>3000000</v>
      </c>
      <c r="G14" s="10"/>
      <c r="H14" s="10">
        <f t="shared" si="0"/>
        <v>3000000</v>
      </c>
    </row>
    <row r="15" spans="2:15" ht="15.75" outlineLevel="2">
      <c r="B15" s="17"/>
      <c r="C15" s="20" t="s">
        <v>15</v>
      </c>
      <c r="D15" s="10">
        <v>7000000</v>
      </c>
      <c r="E15" s="11">
        <v>2</v>
      </c>
      <c r="F15" s="12">
        <f t="shared" si="1"/>
        <v>14000000</v>
      </c>
      <c r="G15" s="10">
        <v>10000000</v>
      </c>
      <c r="H15" s="10">
        <f t="shared" si="0"/>
        <v>4000000</v>
      </c>
      <c r="I15" s="52" t="s">
        <v>101</v>
      </c>
      <c r="L15" s="1" t="s">
        <v>111</v>
      </c>
      <c r="M15" s="58"/>
      <c r="N15" s="58"/>
      <c r="O15" s="58"/>
    </row>
    <row r="16" spans="2:15" ht="15.75" outlineLevel="2">
      <c r="B16" s="17"/>
      <c r="C16" s="20" t="s">
        <v>16</v>
      </c>
      <c r="D16" s="10">
        <v>500000</v>
      </c>
      <c r="E16" s="11">
        <v>2</v>
      </c>
      <c r="F16" s="12">
        <f t="shared" si="1"/>
        <v>1000000</v>
      </c>
      <c r="G16" s="10">
        <f>F16</f>
        <v>1000000</v>
      </c>
      <c r="H16" s="10">
        <f t="shared" si="0"/>
        <v>0</v>
      </c>
      <c r="L16" s="59"/>
      <c r="M16" s="58"/>
      <c r="N16" s="58"/>
      <c r="O16" s="58"/>
    </row>
    <row r="17" spans="2:15" ht="15.75" outlineLevel="2">
      <c r="B17" s="17"/>
      <c r="C17" s="20" t="s">
        <v>17</v>
      </c>
      <c r="D17" s="10">
        <v>200000</v>
      </c>
      <c r="E17" s="11">
        <v>10</v>
      </c>
      <c r="F17" s="12">
        <f t="shared" si="1"/>
        <v>2000000</v>
      </c>
      <c r="G17" s="10">
        <f>F17</f>
        <v>2000000</v>
      </c>
      <c r="H17" s="10">
        <f t="shared" si="0"/>
        <v>0</v>
      </c>
      <c r="L17" s="59"/>
      <c r="M17" s="58"/>
      <c r="N17" s="58"/>
      <c r="O17" s="58"/>
    </row>
    <row r="18" spans="2:8" ht="31.5" hidden="1" outlineLevel="2">
      <c r="B18" s="17"/>
      <c r="C18" s="13" t="s">
        <v>18</v>
      </c>
      <c r="D18" s="10">
        <v>300000</v>
      </c>
      <c r="E18" s="11">
        <v>10</v>
      </c>
      <c r="F18" s="12">
        <f t="shared" si="1"/>
        <v>3000000</v>
      </c>
      <c r="G18" s="10"/>
      <c r="H18" s="10">
        <f t="shared" si="0"/>
        <v>3000000</v>
      </c>
    </row>
    <row r="19" spans="2:8" ht="15.75" hidden="1" outlineLevel="2">
      <c r="B19" s="17"/>
      <c r="C19" s="13" t="s">
        <v>8</v>
      </c>
      <c r="D19" s="10">
        <v>30000000</v>
      </c>
      <c r="E19" s="11">
        <v>1</v>
      </c>
      <c r="F19" s="12">
        <f>D19*E19</f>
        <v>30000000</v>
      </c>
      <c r="G19" s="10">
        <v>0</v>
      </c>
      <c r="H19" s="10">
        <f t="shared" si="0"/>
        <v>30000000</v>
      </c>
    </row>
    <row r="20" spans="2:8" ht="15.75" hidden="1" outlineLevel="2">
      <c r="B20" s="17"/>
      <c r="C20" s="18"/>
      <c r="D20" s="10"/>
      <c r="E20" s="11"/>
      <c r="F20" s="19"/>
      <c r="G20" s="22"/>
      <c r="H20" s="22"/>
    </row>
    <row r="21" spans="2:8" ht="47.25" hidden="1" outlineLevel="1">
      <c r="B21" s="17" t="s">
        <v>19</v>
      </c>
      <c r="C21" s="23" t="s">
        <v>20</v>
      </c>
      <c r="D21" s="10"/>
      <c r="E21" s="11">
        <v>5</v>
      </c>
      <c r="F21" s="19">
        <f>SUM(F22:F32)*E21</f>
        <v>509500000</v>
      </c>
      <c r="G21" s="19">
        <f>SUM(G22:G31)</f>
        <v>0</v>
      </c>
      <c r="H21" s="19">
        <f>F21</f>
        <v>509500000</v>
      </c>
    </row>
    <row r="22" spans="2:8" ht="15.75" hidden="1" outlineLevel="2">
      <c r="B22" s="17"/>
      <c r="C22" s="20" t="s">
        <v>13</v>
      </c>
      <c r="D22" s="10">
        <v>150000</v>
      </c>
      <c r="E22" s="11">
        <v>4</v>
      </c>
      <c r="F22" s="12">
        <f aca="true" t="shared" si="2" ref="F22:F30">D22*E22</f>
        <v>600000</v>
      </c>
      <c r="G22" s="10"/>
      <c r="H22" s="10">
        <f aca="true" t="shared" si="3" ref="H22:H32">F22-G22</f>
        <v>600000</v>
      </c>
    </row>
    <row r="23" spans="2:8" ht="15.75" hidden="1" outlineLevel="2">
      <c r="B23" s="17"/>
      <c r="C23" s="21" t="s">
        <v>14</v>
      </c>
      <c r="D23" s="10">
        <v>150000</v>
      </c>
      <c r="E23" s="11">
        <v>10</v>
      </c>
      <c r="F23" s="12">
        <f t="shared" si="2"/>
        <v>1500000</v>
      </c>
      <c r="G23" s="10"/>
      <c r="H23" s="10">
        <f t="shared" si="3"/>
        <v>1500000</v>
      </c>
    </row>
    <row r="24" spans="2:8" ht="15.75" hidden="1" outlineLevel="2">
      <c r="B24" s="17"/>
      <c r="C24" s="21" t="s">
        <v>21</v>
      </c>
      <c r="D24" s="10">
        <v>20000000</v>
      </c>
      <c r="E24" s="11">
        <v>1</v>
      </c>
      <c r="F24" s="12">
        <f t="shared" si="2"/>
        <v>20000000</v>
      </c>
      <c r="G24" s="10"/>
      <c r="H24" s="10">
        <f t="shared" si="3"/>
        <v>20000000</v>
      </c>
    </row>
    <row r="25" spans="2:8" ht="15.75" hidden="1" outlineLevel="2">
      <c r="B25" s="17"/>
      <c r="C25" s="21" t="s">
        <v>22</v>
      </c>
      <c r="D25" s="10">
        <v>10000000</v>
      </c>
      <c r="E25" s="11">
        <v>1</v>
      </c>
      <c r="F25" s="12">
        <f t="shared" si="2"/>
        <v>10000000</v>
      </c>
      <c r="G25" s="10"/>
      <c r="H25" s="10">
        <f t="shared" si="3"/>
        <v>10000000</v>
      </c>
    </row>
    <row r="26" spans="2:8" ht="15.75" hidden="1" outlineLevel="2">
      <c r="B26" s="17"/>
      <c r="C26" s="20" t="s">
        <v>15</v>
      </c>
      <c r="D26" s="10">
        <v>5000000</v>
      </c>
      <c r="E26" s="11">
        <v>1</v>
      </c>
      <c r="F26" s="12">
        <f t="shared" si="2"/>
        <v>5000000</v>
      </c>
      <c r="G26" s="10"/>
      <c r="H26" s="10">
        <f t="shared" si="3"/>
        <v>5000000</v>
      </c>
    </row>
    <row r="27" spans="2:8" ht="15.75" hidden="1" outlineLevel="2">
      <c r="B27" s="17"/>
      <c r="C27" s="20" t="s">
        <v>16</v>
      </c>
      <c r="D27" s="10">
        <v>500000</v>
      </c>
      <c r="E27" s="11">
        <v>2</v>
      </c>
      <c r="F27" s="12">
        <f t="shared" si="2"/>
        <v>1000000</v>
      </c>
      <c r="G27" s="10"/>
      <c r="H27" s="10">
        <f t="shared" si="3"/>
        <v>1000000</v>
      </c>
    </row>
    <row r="28" spans="2:8" ht="15.75" hidden="1" outlineLevel="2">
      <c r="B28" s="17"/>
      <c r="C28" s="20" t="s">
        <v>17</v>
      </c>
      <c r="D28" s="10">
        <v>200000</v>
      </c>
      <c r="E28" s="11">
        <v>10</v>
      </c>
      <c r="F28" s="12">
        <f t="shared" si="2"/>
        <v>2000000</v>
      </c>
      <c r="G28" s="10"/>
      <c r="H28" s="10">
        <f t="shared" si="3"/>
        <v>2000000</v>
      </c>
    </row>
    <row r="29" spans="2:8" ht="15.75" hidden="1" outlineLevel="2">
      <c r="B29" s="17"/>
      <c r="C29" s="21" t="s">
        <v>23</v>
      </c>
      <c r="D29" s="10">
        <v>20000000</v>
      </c>
      <c r="E29" s="11">
        <v>1</v>
      </c>
      <c r="F29" s="12">
        <f t="shared" si="2"/>
        <v>20000000</v>
      </c>
      <c r="G29" s="10"/>
      <c r="H29" s="10">
        <f t="shared" si="3"/>
        <v>20000000</v>
      </c>
    </row>
    <row r="30" spans="2:8" ht="31.5" hidden="1" outlineLevel="2">
      <c r="B30" s="17"/>
      <c r="C30" s="13" t="s">
        <v>24</v>
      </c>
      <c r="D30" s="10">
        <v>300000</v>
      </c>
      <c r="E30" s="11">
        <v>6</v>
      </c>
      <c r="F30" s="12">
        <f t="shared" si="2"/>
        <v>1800000</v>
      </c>
      <c r="G30" s="10"/>
      <c r="H30" s="10">
        <f t="shared" si="3"/>
        <v>1800000</v>
      </c>
    </row>
    <row r="31" spans="2:8" ht="15.75" hidden="1" outlineLevel="2">
      <c r="B31" s="17"/>
      <c r="C31" s="13" t="s">
        <v>8</v>
      </c>
      <c r="D31" s="10">
        <v>30000000</v>
      </c>
      <c r="E31" s="11">
        <v>1</v>
      </c>
      <c r="F31" s="12">
        <f>D31*E31</f>
        <v>30000000</v>
      </c>
      <c r="G31" s="10"/>
      <c r="H31" s="10">
        <f t="shared" si="3"/>
        <v>30000000</v>
      </c>
    </row>
    <row r="32" spans="2:8" ht="15.75" hidden="1" outlineLevel="2">
      <c r="B32" s="17"/>
      <c r="C32" s="21" t="s">
        <v>25</v>
      </c>
      <c r="D32" s="10">
        <v>5000000</v>
      </c>
      <c r="E32" s="11">
        <v>2</v>
      </c>
      <c r="F32" s="12">
        <f>D32*E32</f>
        <v>10000000</v>
      </c>
      <c r="G32" s="10"/>
      <c r="H32" s="10">
        <f t="shared" si="3"/>
        <v>10000000</v>
      </c>
    </row>
    <row r="33" spans="2:8" ht="15.75" hidden="1" outlineLevel="2">
      <c r="B33" s="17"/>
      <c r="C33" s="18"/>
      <c r="D33" s="10"/>
      <c r="E33" s="11"/>
      <c r="F33" s="19"/>
      <c r="G33" s="22"/>
      <c r="H33" s="22"/>
    </row>
    <row r="34" spans="2:8" ht="31.5" hidden="1" outlineLevel="1" collapsed="1">
      <c r="B34" s="17">
        <v>2.3</v>
      </c>
      <c r="C34" s="18" t="s">
        <v>26</v>
      </c>
      <c r="D34" s="10"/>
      <c r="E34" s="11"/>
      <c r="F34" s="19">
        <f>SUM(F35:F50)</f>
        <v>674340000</v>
      </c>
      <c r="G34" s="19">
        <f>SUM(G35:G50)</f>
        <v>40800000</v>
      </c>
      <c r="H34" s="19">
        <f>SUM(H35:H50)</f>
        <v>633540000</v>
      </c>
    </row>
    <row r="35" spans="2:8" ht="15.75" hidden="1" outlineLevel="2">
      <c r="B35" s="8"/>
      <c r="C35" s="9" t="s">
        <v>12</v>
      </c>
      <c r="D35" s="10">
        <v>20000000</v>
      </c>
      <c r="E35" s="11">
        <v>3</v>
      </c>
      <c r="F35" s="12">
        <f>D35*E35</f>
        <v>60000000</v>
      </c>
      <c r="G35" s="10"/>
      <c r="H35" s="10">
        <f aca="true" t="shared" si="4" ref="H35:H50">F35-G35</f>
        <v>60000000</v>
      </c>
    </row>
    <row r="36" spans="2:19" ht="48" customHeight="1" outlineLevel="2">
      <c r="B36" s="8"/>
      <c r="C36" s="9" t="s">
        <v>27</v>
      </c>
      <c r="D36" s="10">
        <v>10000000</v>
      </c>
      <c r="E36" s="11">
        <v>3</v>
      </c>
      <c r="F36" s="12">
        <f aca="true" t="shared" si="5" ref="F36:F50">D36*E36</f>
        <v>30000000</v>
      </c>
      <c r="G36" s="10">
        <f>F36</f>
        <v>30000000</v>
      </c>
      <c r="H36" s="10">
        <f t="shared" si="4"/>
        <v>0</v>
      </c>
      <c r="I36" s="52" t="s">
        <v>101</v>
      </c>
      <c r="L36" s="157" t="s">
        <v>113</v>
      </c>
      <c r="M36" s="157"/>
      <c r="N36" s="157"/>
      <c r="O36" s="157"/>
      <c r="P36" s="157"/>
      <c r="Q36" s="157"/>
      <c r="R36" s="157"/>
      <c r="S36" s="157"/>
    </row>
    <row r="37" spans="2:8" ht="31.5" hidden="1" outlineLevel="2">
      <c r="B37" s="8"/>
      <c r="C37" s="13" t="s">
        <v>28</v>
      </c>
      <c r="D37" s="10">
        <v>150000</v>
      </c>
      <c r="E37" s="11">
        <v>30</v>
      </c>
      <c r="F37" s="12">
        <f t="shared" si="5"/>
        <v>4500000</v>
      </c>
      <c r="G37" s="10"/>
      <c r="H37" s="10">
        <f t="shared" si="4"/>
        <v>4500000</v>
      </c>
    </row>
    <row r="38" spans="2:8" ht="15.75" hidden="1" outlineLevel="2">
      <c r="B38" s="8"/>
      <c r="C38" s="20" t="s">
        <v>15</v>
      </c>
      <c r="D38" s="10">
        <v>5000000</v>
      </c>
      <c r="E38" s="11">
        <v>3</v>
      </c>
      <c r="F38" s="12">
        <f t="shared" si="5"/>
        <v>15000000</v>
      </c>
      <c r="G38" s="10"/>
      <c r="H38" s="10">
        <f t="shared" si="4"/>
        <v>15000000</v>
      </c>
    </row>
    <row r="39" spans="2:8" ht="15.75" outlineLevel="2">
      <c r="B39" s="8"/>
      <c r="C39" s="21" t="s">
        <v>29</v>
      </c>
      <c r="D39" s="10">
        <v>1000000</v>
      </c>
      <c r="E39" s="11">
        <v>3</v>
      </c>
      <c r="F39" s="12">
        <f t="shared" si="5"/>
        <v>3000000</v>
      </c>
      <c r="G39" s="10">
        <f>F39</f>
        <v>3000000</v>
      </c>
      <c r="H39" s="10">
        <f t="shared" si="4"/>
        <v>0</v>
      </c>
    </row>
    <row r="40" spans="2:8" ht="31.5" outlineLevel="2">
      <c r="B40" s="8"/>
      <c r="C40" s="21" t="s">
        <v>30</v>
      </c>
      <c r="D40" s="10">
        <v>200000</v>
      </c>
      <c r="E40" s="11">
        <v>24</v>
      </c>
      <c r="F40" s="12">
        <f t="shared" si="5"/>
        <v>4800000</v>
      </c>
      <c r="G40" s="10">
        <f>F40</f>
        <v>4800000</v>
      </c>
      <c r="H40" s="10">
        <f t="shared" si="4"/>
        <v>0</v>
      </c>
    </row>
    <row r="41" spans="2:8" ht="31.5" outlineLevel="2">
      <c r="B41" s="8"/>
      <c r="C41" s="13" t="s">
        <v>31</v>
      </c>
      <c r="D41" s="10">
        <v>5000</v>
      </c>
      <c r="E41" s="11">
        <f>200*3</f>
        <v>600</v>
      </c>
      <c r="F41" s="12">
        <f>D41*E41</f>
        <v>3000000</v>
      </c>
      <c r="G41" s="10">
        <f>F41</f>
        <v>3000000</v>
      </c>
      <c r="H41" s="10">
        <f t="shared" si="4"/>
        <v>0</v>
      </c>
    </row>
    <row r="42" spans="2:8" ht="31.5" hidden="1" outlineLevel="2">
      <c r="B42" s="8"/>
      <c r="C42" s="13" t="s">
        <v>32</v>
      </c>
      <c r="D42" s="10">
        <v>88000</v>
      </c>
      <c r="E42" s="11">
        <v>30</v>
      </c>
      <c r="F42" s="12">
        <f t="shared" si="5"/>
        <v>2640000</v>
      </c>
      <c r="G42" s="10"/>
      <c r="H42" s="10">
        <f t="shared" si="4"/>
        <v>2640000</v>
      </c>
    </row>
    <row r="43" spans="2:8" ht="15.75" hidden="1" outlineLevel="2">
      <c r="B43" s="8"/>
      <c r="C43" s="13" t="s">
        <v>33</v>
      </c>
      <c r="D43" s="10">
        <v>1000000</v>
      </c>
      <c r="E43" s="11">
        <v>6</v>
      </c>
      <c r="F43" s="12">
        <f t="shared" si="5"/>
        <v>6000000</v>
      </c>
      <c r="G43" s="10"/>
      <c r="H43" s="10">
        <f t="shared" si="4"/>
        <v>6000000</v>
      </c>
    </row>
    <row r="44" spans="2:8" ht="31.5" hidden="1" outlineLevel="2">
      <c r="B44" s="8"/>
      <c r="C44" s="13" t="s">
        <v>34</v>
      </c>
      <c r="D44" s="10">
        <v>2000000</v>
      </c>
      <c r="E44" s="11">
        <v>3</v>
      </c>
      <c r="F44" s="12">
        <f t="shared" si="5"/>
        <v>6000000</v>
      </c>
      <c r="G44" s="10"/>
      <c r="H44" s="10">
        <f t="shared" si="4"/>
        <v>6000000</v>
      </c>
    </row>
    <row r="45" spans="2:8" ht="47.25" hidden="1" outlineLevel="2">
      <c r="B45" s="8"/>
      <c r="C45" s="13" t="s">
        <v>35</v>
      </c>
      <c r="D45" s="24">
        <v>1800000</v>
      </c>
      <c r="E45" s="25">
        <v>3</v>
      </c>
      <c r="F45" s="12">
        <f t="shared" si="5"/>
        <v>5400000</v>
      </c>
      <c r="G45" s="10"/>
      <c r="H45" s="10">
        <f t="shared" si="4"/>
        <v>5400000</v>
      </c>
    </row>
    <row r="46" spans="2:8" ht="31.5" hidden="1" outlineLevel="2">
      <c r="B46" s="8"/>
      <c r="C46" s="13" t="s">
        <v>36</v>
      </c>
      <c r="D46" s="24">
        <v>2000000</v>
      </c>
      <c r="E46" s="25">
        <v>3</v>
      </c>
      <c r="F46" s="12">
        <f t="shared" si="5"/>
        <v>6000000</v>
      </c>
      <c r="G46" s="10"/>
      <c r="H46" s="10">
        <f t="shared" si="4"/>
        <v>6000000</v>
      </c>
    </row>
    <row r="47" spans="2:8" ht="31.5" hidden="1" outlineLevel="2">
      <c r="B47" s="8"/>
      <c r="C47" s="13" t="s">
        <v>37</v>
      </c>
      <c r="D47" s="24">
        <v>20000000</v>
      </c>
      <c r="E47" s="25">
        <v>3</v>
      </c>
      <c r="F47" s="12">
        <f t="shared" si="5"/>
        <v>60000000</v>
      </c>
      <c r="G47" s="10">
        <v>0</v>
      </c>
      <c r="H47" s="10">
        <f t="shared" si="4"/>
        <v>60000000</v>
      </c>
    </row>
    <row r="48" spans="2:9" ht="31.5" hidden="1" outlineLevel="2">
      <c r="B48" s="8"/>
      <c r="C48" s="13" t="s">
        <v>38</v>
      </c>
      <c r="D48" s="26">
        <v>4000000</v>
      </c>
      <c r="E48" s="27">
        <v>3</v>
      </c>
      <c r="F48" s="12">
        <f t="shared" si="5"/>
        <v>12000000</v>
      </c>
      <c r="G48" s="10"/>
      <c r="H48" s="10">
        <f t="shared" si="4"/>
        <v>12000000</v>
      </c>
      <c r="I48" s="28"/>
    </row>
    <row r="49" spans="2:9" ht="31.5" hidden="1" outlineLevel="2">
      <c r="B49" s="8"/>
      <c r="C49" s="13" t="s">
        <v>39</v>
      </c>
      <c r="D49" s="29">
        <v>2000000</v>
      </c>
      <c r="E49" s="27">
        <v>3</v>
      </c>
      <c r="F49" s="12">
        <f t="shared" si="5"/>
        <v>6000000</v>
      </c>
      <c r="G49" s="10">
        <v>0</v>
      </c>
      <c r="H49" s="10">
        <f t="shared" si="4"/>
        <v>6000000</v>
      </c>
      <c r="I49" s="28"/>
    </row>
    <row r="50" spans="2:9" ht="47.25" hidden="1" outlineLevel="2">
      <c r="B50" s="8"/>
      <c r="C50" s="13" t="s">
        <v>40</v>
      </c>
      <c r="D50" s="29">
        <v>5000000</v>
      </c>
      <c r="E50" s="30">
        <v>90</v>
      </c>
      <c r="F50" s="12">
        <f t="shared" si="5"/>
        <v>450000000</v>
      </c>
      <c r="G50" s="10"/>
      <c r="H50" s="10">
        <f t="shared" si="4"/>
        <v>450000000</v>
      </c>
      <c r="I50" s="28"/>
    </row>
    <row r="51" spans="2:8" ht="31.5" hidden="1" collapsed="1">
      <c r="B51" s="32">
        <v>3</v>
      </c>
      <c r="C51" s="4" t="s">
        <v>41</v>
      </c>
      <c r="D51" s="5"/>
      <c r="E51" s="6"/>
      <c r="F51" s="7">
        <f>F52+F74+F62</f>
        <v>228800000</v>
      </c>
      <c r="G51" s="7">
        <f>G52+G74</f>
        <v>29700000</v>
      </c>
      <c r="H51" s="7">
        <f>H52+H74</f>
        <v>114280000</v>
      </c>
    </row>
    <row r="52" spans="2:8" ht="15.75" hidden="1" outlineLevel="1">
      <c r="B52" s="8">
        <v>3.1</v>
      </c>
      <c r="C52" s="33" t="s">
        <v>42</v>
      </c>
      <c r="D52" s="10"/>
      <c r="E52" s="11"/>
      <c r="F52" s="34">
        <f>SUM(F53:F60)</f>
        <v>99220000</v>
      </c>
      <c r="G52" s="34">
        <f>SUM(G53:G60)</f>
        <v>16700000</v>
      </c>
      <c r="H52" s="34">
        <f>SUM(H53:H60)</f>
        <v>82520000</v>
      </c>
    </row>
    <row r="53" spans="2:8" ht="31.5" outlineLevel="2">
      <c r="B53" s="8"/>
      <c r="C53" s="13" t="s">
        <v>43</v>
      </c>
      <c r="D53" s="10">
        <v>1500000</v>
      </c>
      <c r="E53" s="11">
        <v>12</v>
      </c>
      <c r="F53" s="12">
        <f aca="true" t="shared" si="6" ref="F53:F60">D53*E53</f>
        <v>18000000</v>
      </c>
      <c r="G53" s="10">
        <v>16700000</v>
      </c>
      <c r="H53" s="10">
        <f aca="true" t="shared" si="7" ref="H53:H60">F53-G53</f>
        <v>1300000</v>
      </c>
    </row>
    <row r="54" spans="2:8" ht="47.25" hidden="1" outlineLevel="2">
      <c r="B54" s="8"/>
      <c r="C54" s="35" t="s">
        <v>44</v>
      </c>
      <c r="D54" s="10">
        <f>500000*4</f>
        <v>2000000</v>
      </c>
      <c r="E54" s="11">
        <v>12</v>
      </c>
      <c r="F54" s="12">
        <f t="shared" si="6"/>
        <v>24000000</v>
      </c>
      <c r="G54" s="10"/>
      <c r="H54" s="10">
        <f t="shared" si="7"/>
        <v>24000000</v>
      </c>
    </row>
    <row r="55" spans="2:8" ht="15.75" hidden="1" outlineLevel="2">
      <c r="B55" s="8"/>
      <c r="C55" s="35" t="s">
        <v>45</v>
      </c>
      <c r="D55" s="10">
        <v>500000</v>
      </c>
      <c r="E55" s="11">
        <v>12</v>
      </c>
      <c r="F55" s="12">
        <f t="shared" si="6"/>
        <v>6000000</v>
      </c>
      <c r="G55" s="10"/>
      <c r="H55" s="10">
        <f t="shared" si="7"/>
        <v>6000000</v>
      </c>
    </row>
    <row r="56" spans="2:8" ht="31.5" hidden="1" outlineLevel="2">
      <c r="B56" s="8"/>
      <c r="C56" s="35" t="s">
        <v>46</v>
      </c>
      <c r="D56" s="10">
        <v>5000</v>
      </c>
      <c r="E56" s="11">
        <f>5*700</f>
        <v>3500</v>
      </c>
      <c r="F56" s="12">
        <f t="shared" si="6"/>
        <v>17500000</v>
      </c>
      <c r="G56" s="10"/>
      <c r="H56" s="10">
        <f t="shared" si="7"/>
        <v>17500000</v>
      </c>
    </row>
    <row r="57" spans="2:8" ht="15.75" hidden="1" outlineLevel="2">
      <c r="B57" s="8"/>
      <c r="C57" s="13" t="s">
        <v>47</v>
      </c>
      <c r="D57" s="10">
        <v>88000</v>
      </c>
      <c r="E57" s="11">
        <f>13*5</f>
        <v>65</v>
      </c>
      <c r="F57" s="12">
        <f t="shared" si="6"/>
        <v>5720000</v>
      </c>
      <c r="G57" s="10"/>
      <c r="H57" s="10">
        <f t="shared" si="7"/>
        <v>5720000</v>
      </c>
    </row>
    <row r="58" spans="2:8" ht="31.5" hidden="1" outlineLevel="2">
      <c r="B58" s="8"/>
      <c r="C58" s="35" t="s">
        <v>48</v>
      </c>
      <c r="D58" s="10">
        <v>1500000</v>
      </c>
      <c r="E58" s="11">
        <v>12</v>
      </c>
      <c r="F58" s="12">
        <f t="shared" si="6"/>
        <v>18000000</v>
      </c>
      <c r="G58" s="10"/>
      <c r="H58" s="10">
        <f t="shared" si="7"/>
        <v>18000000</v>
      </c>
    </row>
    <row r="59" spans="2:8" ht="47.25" hidden="1" outlineLevel="2">
      <c r="B59" s="8"/>
      <c r="C59" s="13" t="s">
        <v>49</v>
      </c>
      <c r="D59" s="10">
        <v>4000000</v>
      </c>
      <c r="E59" s="11">
        <v>2</v>
      </c>
      <c r="F59" s="12">
        <f t="shared" si="6"/>
        <v>8000000</v>
      </c>
      <c r="G59" s="10"/>
      <c r="H59" s="10">
        <f t="shared" si="7"/>
        <v>8000000</v>
      </c>
    </row>
    <row r="60" spans="2:8" ht="47.25" hidden="1" outlineLevel="2">
      <c r="B60" s="8"/>
      <c r="C60" s="13" t="s">
        <v>50</v>
      </c>
      <c r="D60" s="10">
        <v>200000</v>
      </c>
      <c r="E60" s="11">
        <f>10</f>
        <v>10</v>
      </c>
      <c r="F60" s="12">
        <f t="shared" si="6"/>
        <v>2000000</v>
      </c>
      <c r="G60" s="10"/>
      <c r="H60" s="10">
        <f t="shared" si="7"/>
        <v>2000000</v>
      </c>
    </row>
    <row r="61" spans="2:8" ht="15.75" hidden="1" outlineLevel="2">
      <c r="B61" s="8"/>
      <c r="C61" s="13"/>
      <c r="D61" s="10"/>
      <c r="E61" s="11"/>
      <c r="F61" s="12"/>
      <c r="G61" s="10"/>
      <c r="H61" s="10"/>
    </row>
    <row r="62" spans="2:8" ht="21.75" customHeight="1" hidden="1" outlineLevel="1">
      <c r="B62" s="8">
        <v>3.1</v>
      </c>
      <c r="C62" s="33" t="s">
        <v>51</v>
      </c>
      <c r="D62" s="10"/>
      <c r="E62" s="11"/>
      <c r="F62" s="34">
        <f>SUM(F63:F72)</f>
        <v>84820000</v>
      </c>
      <c r="G62" s="34">
        <f>SUM(G63:G72)</f>
        <v>0</v>
      </c>
      <c r="H62" s="34">
        <f>SUM(H63:H72)</f>
        <v>84820000</v>
      </c>
    </row>
    <row r="63" spans="2:8" ht="31.5" hidden="1" outlineLevel="2">
      <c r="B63" s="8"/>
      <c r="C63" s="13" t="s">
        <v>52</v>
      </c>
      <c r="D63" s="10">
        <v>1500000</v>
      </c>
      <c r="E63" s="11">
        <v>3</v>
      </c>
      <c r="F63" s="12">
        <f aca="true" t="shared" si="8" ref="F63:F72">D63*E63</f>
        <v>4500000</v>
      </c>
      <c r="G63" s="10"/>
      <c r="H63" s="10">
        <f aca="true" t="shared" si="9" ref="H63:H72">F63-G63</f>
        <v>4500000</v>
      </c>
    </row>
    <row r="64" spans="2:8" ht="47.25" hidden="1" outlineLevel="2">
      <c r="B64" s="8"/>
      <c r="C64" s="35" t="s">
        <v>53</v>
      </c>
      <c r="D64" s="10">
        <f>500000*4</f>
        <v>2000000</v>
      </c>
      <c r="E64" s="11">
        <v>3</v>
      </c>
      <c r="F64" s="12">
        <f t="shared" si="8"/>
        <v>6000000</v>
      </c>
      <c r="G64" s="10"/>
      <c r="H64" s="10">
        <f t="shared" si="9"/>
        <v>6000000</v>
      </c>
    </row>
    <row r="65" spans="2:8" ht="15.75" hidden="1" outlineLevel="2">
      <c r="B65" s="8"/>
      <c r="C65" s="35" t="s">
        <v>54</v>
      </c>
      <c r="D65" s="10">
        <v>500000</v>
      </c>
      <c r="E65" s="11">
        <v>3</v>
      </c>
      <c r="F65" s="12">
        <f t="shared" si="8"/>
        <v>1500000</v>
      </c>
      <c r="G65" s="10"/>
      <c r="H65" s="10">
        <f t="shared" si="9"/>
        <v>1500000</v>
      </c>
    </row>
    <row r="66" spans="2:8" ht="31.5" hidden="1" outlineLevel="2">
      <c r="B66" s="8"/>
      <c r="C66" s="35" t="s">
        <v>46</v>
      </c>
      <c r="D66" s="10">
        <v>5000</v>
      </c>
      <c r="E66" s="11">
        <v>500</v>
      </c>
      <c r="F66" s="12">
        <f t="shared" si="8"/>
        <v>2500000</v>
      </c>
      <c r="G66" s="10"/>
      <c r="H66" s="10">
        <f t="shared" si="9"/>
        <v>2500000</v>
      </c>
    </row>
    <row r="67" spans="2:8" ht="15.75" hidden="1" outlineLevel="2">
      <c r="B67" s="8"/>
      <c r="C67" s="13" t="s">
        <v>55</v>
      </c>
      <c r="D67" s="10">
        <v>88000</v>
      </c>
      <c r="E67" s="11">
        <v>15</v>
      </c>
      <c r="F67" s="12">
        <f t="shared" si="8"/>
        <v>1320000</v>
      </c>
      <c r="G67" s="10"/>
      <c r="H67" s="10">
        <f t="shared" si="9"/>
        <v>1320000</v>
      </c>
    </row>
    <row r="68" spans="2:8" ht="31.5" hidden="1" outlineLevel="2">
      <c r="B68" s="8"/>
      <c r="C68" s="35" t="s">
        <v>56</v>
      </c>
      <c r="D68" s="10">
        <v>3000000</v>
      </c>
      <c r="E68" s="11">
        <v>3</v>
      </c>
      <c r="F68" s="12">
        <f t="shared" si="8"/>
        <v>9000000</v>
      </c>
      <c r="G68" s="10"/>
      <c r="H68" s="10">
        <f t="shared" si="9"/>
        <v>9000000</v>
      </c>
    </row>
    <row r="69" spans="2:8" ht="47.25" hidden="1" outlineLevel="2">
      <c r="B69" s="8"/>
      <c r="C69" s="13" t="s">
        <v>57</v>
      </c>
      <c r="D69" s="10">
        <v>4000000</v>
      </c>
      <c r="E69" s="11">
        <v>3</v>
      </c>
      <c r="F69" s="12">
        <f t="shared" si="8"/>
        <v>12000000</v>
      </c>
      <c r="G69" s="10"/>
      <c r="H69" s="10">
        <f t="shared" si="9"/>
        <v>12000000</v>
      </c>
    </row>
    <row r="70" spans="2:8" ht="47.25" hidden="1" outlineLevel="2">
      <c r="B70" s="8"/>
      <c r="C70" s="13" t="s">
        <v>58</v>
      </c>
      <c r="D70" s="10">
        <v>200000</v>
      </c>
      <c r="E70" s="11">
        <v>15</v>
      </c>
      <c r="F70" s="12">
        <f t="shared" si="8"/>
        <v>3000000</v>
      </c>
      <c r="G70" s="10"/>
      <c r="H70" s="10">
        <f t="shared" si="9"/>
        <v>3000000</v>
      </c>
    </row>
    <row r="71" spans="2:8" ht="47.25" hidden="1" outlineLevel="2">
      <c r="B71" s="8"/>
      <c r="C71" s="13" t="s">
        <v>59</v>
      </c>
      <c r="D71" s="26">
        <v>10000000</v>
      </c>
      <c r="E71" s="27">
        <v>3</v>
      </c>
      <c r="F71" s="12">
        <f t="shared" si="8"/>
        <v>30000000</v>
      </c>
      <c r="G71" s="10"/>
      <c r="H71" s="10">
        <f t="shared" si="9"/>
        <v>30000000</v>
      </c>
    </row>
    <row r="72" spans="2:8" ht="31.5" hidden="1" outlineLevel="2">
      <c r="B72" s="8"/>
      <c r="C72" s="13" t="s">
        <v>60</v>
      </c>
      <c r="D72" s="26">
        <v>5000000</v>
      </c>
      <c r="E72" s="27">
        <v>3</v>
      </c>
      <c r="F72" s="12">
        <f t="shared" si="8"/>
        <v>15000000</v>
      </c>
      <c r="G72" s="10"/>
      <c r="H72" s="10">
        <f t="shared" si="9"/>
        <v>15000000</v>
      </c>
    </row>
    <row r="73" spans="2:8" ht="15.75" hidden="1" outlineLevel="2">
      <c r="B73" s="8"/>
      <c r="C73" s="13"/>
      <c r="D73" s="10"/>
      <c r="E73" s="11"/>
      <c r="F73" s="31"/>
      <c r="G73" s="10"/>
      <c r="H73" s="10"/>
    </row>
    <row r="74" spans="2:8" ht="15.75" hidden="1" outlineLevel="1" collapsed="1">
      <c r="B74" s="8">
        <v>3.2</v>
      </c>
      <c r="C74" s="36" t="s">
        <v>61</v>
      </c>
      <c r="D74" s="10"/>
      <c r="E74" s="11"/>
      <c r="F74" s="34">
        <f>SUM(F75:F82)</f>
        <v>44760000</v>
      </c>
      <c r="G74" s="34">
        <f>SUM(G75:G82)</f>
        <v>13000000</v>
      </c>
      <c r="H74" s="34">
        <f>SUM(H75:H82)</f>
        <v>31760000</v>
      </c>
    </row>
    <row r="75" spans="2:8" ht="31.5" hidden="1" outlineLevel="2">
      <c r="B75" s="8"/>
      <c r="C75" s="13" t="s">
        <v>62</v>
      </c>
      <c r="D75" s="10">
        <v>1500000</v>
      </c>
      <c r="E75" s="11">
        <v>8</v>
      </c>
      <c r="F75" s="37">
        <f aca="true" t="shared" si="10" ref="F75:F82">D75*E75</f>
        <v>12000000</v>
      </c>
      <c r="G75" s="10"/>
      <c r="H75" s="10">
        <f aca="true" t="shared" si="11" ref="H75:H82">F75-G75</f>
        <v>12000000</v>
      </c>
    </row>
    <row r="76" spans="2:8" ht="47.25" hidden="1" outlineLevel="2">
      <c r="B76" s="8"/>
      <c r="C76" s="35" t="s">
        <v>63</v>
      </c>
      <c r="D76" s="10">
        <f>2000000</f>
        <v>2000000</v>
      </c>
      <c r="E76" s="11">
        <v>8</v>
      </c>
      <c r="F76" s="37">
        <f t="shared" si="10"/>
        <v>16000000</v>
      </c>
      <c r="G76" s="10"/>
      <c r="H76" s="10">
        <f t="shared" si="11"/>
        <v>16000000</v>
      </c>
    </row>
    <row r="77" spans="2:8" ht="15.75" outlineLevel="2">
      <c r="B77" s="8"/>
      <c r="C77" s="35" t="s">
        <v>64</v>
      </c>
      <c r="D77" s="10">
        <v>1000000</v>
      </c>
      <c r="E77" s="11">
        <v>2</v>
      </c>
      <c r="F77" s="37">
        <f t="shared" si="10"/>
        <v>2000000</v>
      </c>
      <c r="G77" s="10">
        <v>2000000</v>
      </c>
      <c r="H77" s="10">
        <f t="shared" si="11"/>
        <v>0</v>
      </c>
    </row>
    <row r="78" spans="2:8" ht="31.5" outlineLevel="2">
      <c r="B78" s="8"/>
      <c r="C78" s="35" t="s">
        <v>65</v>
      </c>
      <c r="D78" s="10">
        <v>50000</v>
      </c>
      <c r="E78" s="11">
        <v>100</v>
      </c>
      <c r="F78" s="37">
        <f t="shared" si="10"/>
        <v>5000000</v>
      </c>
      <c r="G78" s="10">
        <v>5000000</v>
      </c>
      <c r="H78" s="10">
        <f t="shared" si="11"/>
        <v>0</v>
      </c>
    </row>
    <row r="79" spans="2:8" ht="31.5" hidden="1" outlineLevel="2">
      <c r="B79" s="8"/>
      <c r="C79" s="13" t="s">
        <v>66</v>
      </c>
      <c r="D79" s="10">
        <v>88000</v>
      </c>
      <c r="E79" s="11">
        <v>20</v>
      </c>
      <c r="F79" s="37">
        <f t="shared" si="10"/>
        <v>1760000</v>
      </c>
      <c r="G79" s="10"/>
      <c r="H79" s="10">
        <f t="shared" si="11"/>
        <v>1760000</v>
      </c>
    </row>
    <row r="80" spans="2:8" ht="31.5" hidden="1" outlineLevel="2">
      <c r="B80" s="8"/>
      <c r="C80" s="35" t="s">
        <v>67</v>
      </c>
      <c r="D80" s="10">
        <v>1000000</v>
      </c>
      <c r="E80" s="11">
        <v>2</v>
      </c>
      <c r="F80" s="37">
        <f t="shared" si="10"/>
        <v>2000000</v>
      </c>
      <c r="G80" s="10"/>
      <c r="H80" s="10">
        <f t="shared" si="11"/>
        <v>2000000</v>
      </c>
    </row>
    <row r="81" spans="2:8" ht="47.25" outlineLevel="2">
      <c r="B81" s="8"/>
      <c r="C81" s="13" t="s">
        <v>68</v>
      </c>
      <c r="D81" s="10">
        <v>4000000</v>
      </c>
      <c r="E81" s="11">
        <v>1</v>
      </c>
      <c r="F81" s="37">
        <f t="shared" si="10"/>
        <v>4000000</v>
      </c>
      <c r="G81" s="10">
        <f>F81</f>
        <v>4000000</v>
      </c>
      <c r="H81" s="10">
        <f t="shared" si="11"/>
        <v>0</v>
      </c>
    </row>
    <row r="82" spans="2:8" ht="47.25" outlineLevel="2">
      <c r="B82" s="8"/>
      <c r="C82" s="13" t="s">
        <v>69</v>
      </c>
      <c r="D82" s="10">
        <v>200000</v>
      </c>
      <c r="E82" s="11">
        <v>10</v>
      </c>
      <c r="F82" s="37">
        <f t="shared" si="10"/>
        <v>2000000</v>
      </c>
      <c r="G82" s="10">
        <f>F82</f>
        <v>2000000</v>
      </c>
      <c r="H82" s="10">
        <f t="shared" si="11"/>
        <v>0</v>
      </c>
    </row>
    <row r="83" spans="2:8" ht="15.75" hidden="1" outlineLevel="2">
      <c r="B83" s="38"/>
      <c r="C83" s="39"/>
      <c r="D83" s="10"/>
      <c r="E83" s="11"/>
      <c r="F83" s="31"/>
      <c r="G83" s="10"/>
      <c r="H83" s="10"/>
    </row>
    <row r="84" spans="2:8" ht="15.75" hidden="1">
      <c r="B84" s="40">
        <v>4</v>
      </c>
      <c r="C84" s="4" t="s">
        <v>70</v>
      </c>
      <c r="D84" s="5"/>
      <c r="E84" s="6"/>
      <c r="F84" s="7">
        <f>SUM(F85:F95)</f>
        <v>34560000</v>
      </c>
      <c r="G84" s="7">
        <f>SUM(G85:G95)</f>
        <v>12000000</v>
      </c>
      <c r="H84" s="7">
        <f>SUM(H85:H95)</f>
        <v>22560000</v>
      </c>
    </row>
    <row r="85" spans="2:8" ht="15.75" hidden="1" outlineLevel="1">
      <c r="B85" s="38"/>
      <c r="C85" s="9" t="s">
        <v>71</v>
      </c>
      <c r="D85" s="10">
        <v>5000000</v>
      </c>
      <c r="E85" s="11">
        <v>1</v>
      </c>
      <c r="F85" s="31">
        <f>D85*E85</f>
        <v>5000000</v>
      </c>
      <c r="G85" s="10"/>
      <c r="H85" s="10">
        <f aca="true" t="shared" si="12" ref="H85:H94">F85-G85</f>
        <v>5000000</v>
      </c>
    </row>
    <row r="86" spans="2:8" ht="15.75" hidden="1" outlineLevel="1">
      <c r="B86" s="38"/>
      <c r="C86" s="9" t="s">
        <v>16</v>
      </c>
      <c r="D86" s="10">
        <v>500000</v>
      </c>
      <c r="E86" s="11">
        <v>2</v>
      </c>
      <c r="F86" s="37">
        <f>D86*E86</f>
        <v>1000000</v>
      </c>
      <c r="G86" s="10"/>
      <c r="H86" s="10">
        <f t="shared" si="12"/>
        <v>1000000</v>
      </c>
    </row>
    <row r="87" spans="2:8" ht="15.75" hidden="1" outlineLevel="1">
      <c r="B87" s="38"/>
      <c r="C87" s="13" t="s">
        <v>17</v>
      </c>
      <c r="D87" s="10">
        <v>200000</v>
      </c>
      <c r="E87" s="11">
        <v>20</v>
      </c>
      <c r="F87" s="37">
        <f>D87*E87</f>
        <v>4000000</v>
      </c>
      <c r="G87" s="10"/>
      <c r="H87" s="10">
        <f t="shared" si="12"/>
        <v>4000000</v>
      </c>
    </row>
    <row r="88" spans="2:8" ht="15.75" hidden="1" outlineLevel="1">
      <c r="B88" s="38"/>
      <c r="C88" s="9" t="s">
        <v>72</v>
      </c>
      <c r="D88" s="10">
        <v>30000</v>
      </c>
      <c r="E88" s="11">
        <v>100</v>
      </c>
      <c r="F88" s="37">
        <f aca="true" t="shared" si="13" ref="F88:F94">D88*E88</f>
        <v>3000000</v>
      </c>
      <c r="G88" s="10"/>
      <c r="H88" s="10">
        <f t="shared" si="12"/>
        <v>3000000</v>
      </c>
    </row>
    <row r="89" spans="2:8" ht="15.75" hidden="1" outlineLevel="1">
      <c r="B89" s="38"/>
      <c r="C89" s="13" t="s">
        <v>73</v>
      </c>
      <c r="D89" s="10">
        <v>1000000</v>
      </c>
      <c r="E89" s="11">
        <v>1</v>
      </c>
      <c r="F89" s="37">
        <f t="shared" si="13"/>
        <v>1000000</v>
      </c>
      <c r="G89" s="10"/>
      <c r="H89" s="10">
        <f t="shared" si="12"/>
        <v>1000000</v>
      </c>
    </row>
    <row r="90" spans="2:8" ht="15.75" hidden="1" outlineLevel="1">
      <c r="B90" s="38"/>
      <c r="C90" s="9" t="s">
        <v>74</v>
      </c>
      <c r="D90" s="10">
        <v>88000</v>
      </c>
      <c r="E90" s="11">
        <v>20</v>
      </c>
      <c r="F90" s="37">
        <f t="shared" si="13"/>
        <v>1760000</v>
      </c>
      <c r="G90" s="10"/>
      <c r="H90" s="10">
        <f t="shared" si="12"/>
        <v>1760000</v>
      </c>
    </row>
    <row r="91" spans="2:8" ht="31.5" outlineLevel="1">
      <c r="B91" s="38"/>
      <c r="C91" s="9" t="s">
        <v>75</v>
      </c>
      <c r="D91" s="10">
        <v>1000000</v>
      </c>
      <c r="E91" s="11">
        <v>12</v>
      </c>
      <c r="F91" s="37">
        <f t="shared" si="13"/>
        <v>12000000</v>
      </c>
      <c r="G91" s="10">
        <f>F91</f>
        <v>12000000</v>
      </c>
      <c r="H91" s="10">
        <f t="shared" si="12"/>
        <v>0</v>
      </c>
    </row>
    <row r="92" spans="2:8" ht="15.75" hidden="1" outlineLevel="1">
      <c r="B92" s="8"/>
      <c r="C92" s="35" t="s">
        <v>76</v>
      </c>
      <c r="D92" s="10">
        <v>300000</v>
      </c>
      <c r="E92" s="11">
        <v>6</v>
      </c>
      <c r="F92" s="37">
        <f t="shared" si="13"/>
        <v>1800000</v>
      </c>
      <c r="G92" s="10"/>
      <c r="H92" s="10">
        <f t="shared" si="12"/>
        <v>1800000</v>
      </c>
    </row>
    <row r="93" spans="2:8" ht="15.75" hidden="1" outlineLevel="1">
      <c r="B93" s="38"/>
      <c r="C93" s="9" t="s">
        <v>77</v>
      </c>
      <c r="D93" s="10">
        <v>500000</v>
      </c>
      <c r="E93" s="11">
        <v>2</v>
      </c>
      <c r="F93" s="37">
        <f t="shared" si="13"/>
        <v>1000000</v>
      </c>
      <c r="G93" s="10"/>
      <c r="H93" s="10">
        <f t="shared" si="12"/>
        <v>1000000</v>
      </c>
    </row>
    <row r="94" spans="2:8" ht="15.75" hidden="1" outlineLevel="1">
      <c r="B94" s="38"/>
      <c r="C94" s="9" t="s">
        <v>78</v>
      </c>
      <c r="D94" s="10">
        <v>4000000</v>
      </c>
      <c r="E94" s="11">
        <v>1</v>
      </c>
      <c r="F94" s="37">
        <f t="shared" si="13"/>
        <v>4000000</v>
      </c>
      <c r="G94" s="10"/>
      <c r="H94" s="10">
        <f t="shared" si="12"/>
        <v>4000000</v>
      </c>
    </row>
    <row r="95" spans="2:8" ht="15.75" hidden="1" outlineLevel="1">
      <c r="B95" s="38"/>
      <c r="C95" s="9"/>
      <c r="D95" s="10"/>
      <c r="E95" s="11"/>
      <c r="F95" s="41"/>
      <c r="G95" s="10"/>
      <c r="H95" s="10"/>
    </row>
    <row r="96" spans="2:8" ht="15.75" hidden="1" collapsed="1">
      <c r="B96" s="38">
        <v>5</v>
      </c>
      <c r="C96" s="42" t="s">
        <v>79</v>
      </c>
      <c r="D96" s="10"/>
      <c r="E96" s="11"/>
      <c r="F96" s="34">
        <f>SUM(F97:F121)</f>
        <v>666660000</v>
      </c>
      <c r="G96" s="34">
        <f>SUM(G97:G121)</f>
        <v>29500000</v>
      </c>
      <c r="H96" s="34">
        <f>SUM(H97:H121)</f>
        <v>637160000</v>
      </c>
    </row>
    <row r="97" spans="2:8" ht="15.75" hidden="1" outlineLevel="1">
      <c r="B97" s="38"/>
      <c r="C97" s="9" t="s">
        <v>12</v>
      </c>
      <c r="D97" s="10">
        <v>80000000</v>
      </c>
      <c r="E97" s="11">
        <v>1</v>
      </c>
      <c r="F97" s="31">
        <f>D97*E97</f>
        <v>80000000</v>
      </c>
      <c r="G97" s="10"/>
      <c r="H97" s="10">
        <f aca="true" t="shared" si="14" ref="H97:H121">F97-G97</f>
        <v>80000000</v>
      </c>
    </row>
    <row r="98" spans="2:8" ht="15.75" hidden="1" outlineLevel="1">
      <c r="B98" s="38"/>
      <c r="C98" s="9" t="s">
        <v>80</v>
      </c>
      <c r="D98" s="10">
        <v>10000000</v>
      </c>
      <c r="E98" s="11">
        <v>1</v>
      </c>
      <c r="F98" s="31">
        <f aca="true" t="shared" si="15" ref="F98:G121">D98*E98</f>
        <v>10000000</v>
      </c>
      <c r="G98" s="10"/>
      <c r="H98" s="10">
        <f t="shared" si="14"/>
        <v>10000000</v>
      </c>
    </row>
    <row r="99" spans="2:8" ht="31.5" hidden="1" outlineLevel="1">
      <c r="B99" s="38"/>
      <c r="C99" s="9" t="s">
        <v>81</v>
      </c>
      <c r="D99" s="10">
        <v>150000</v>
      </c>
      <c r="E99" s="11">
        <v>6</v>
      </c>
      <c r="F99" s="31">
        <f t="shared" si="15"/>
        <v>900000</v>
      </c>
      <c r="G99" s="10"/>
      <c r="H99" s="10">
        <f t="shared" si="14"/>
        <v>900000</v>
      </c>
    </row>
    <row r="100" spans="2:8" ht="31.5" hidden="1" outlineLevel="1">
      <c r="B100" s="38"/>
      <c r="C100" s="9" t="s">
        <v>82</v>
      </c>
      <c r="D100" s="10">
        <v>150000</v>
      </c>
      <c r="E100" s="11">
        <v>50</v>
      </c>
      <c r="F100" s="31">
        <f t="shared" si="15"/>
        <v>7500000</v>
      </c>
      <c r="G100" s="10"/>
      <c r="H100" s="10">
        <f t="shared" si="14"/>
        <v>7500000</v>
      </c>
    </row>
    <row r="101" spans="2:8" ht="15.75" hidden="1" outlineLevel="1">
      <c r="B101" s="38"/>
      <c r="C101" s="9" t="s">
        <v>71</v>
      </c>
      <c r="D101" s="10">
        <v>5000000</v>
      </c>
      <c r="E101" s="11">
        <v>3</v>
      </c>
      <c r="F101" s="31">
        <f t="shared" si="15"/>
        <v>15000000</v>
      </c>
      <c r="G101" s="10"/>
      <c r="H101" s="10">
        <f t="shared" si="14"/>
        <v>15000000</v>
      </c>
    </row>
    <row r="102" spans="2:8" ht="15.75" outlineLevel="1">
      <c r="B102" s="38"/>
      <c r="C102" s="9" t="s">
        <v>83</v>
      </c>
      <c r="D102" s="10">
        <v>500000</v>
      </c>
      <c r="E102" s="11">
        <v>4</v>
      </c>
      <c r="F102" s="31">
        <f t="shared" si="15"/>
        <v>2000000</v>
      </c>
      <c r="G102" s="31">
        <v>2000000</v>
      </c>
      <c r="H102" s="10">
        <f t="shared" si="14"/>
        <v>0</v>
      </c>
    </row>
    <row r="103" spans="2:8" ht="15.75" outlineLevel="1">
      <c r="B103" s="38"/>
      <c r="C103" s="13" t="s">
        <v>17</v>
      </c>
      <c r="D103" s="10">
        <v>200000</v>
      </c>
      <c r="E103" s="11">
        <v>20</v>
      </c>
      <c r="F103" s="31">
        <f t="shared" si="15"/>
        <v>4000000</v>
      </c>
      <c r="G103" s="31">
        <v>4000000</v>
      </c>
      <c r="H103" s="10">
        <f t="shared" si="14"/>
        <v>0</v>
      </c>
    </row>
    <row r="104" spans="2:8" ht="15.75" outlineLevel="1">
      <c r="B104" s="38"/>
      <c r="C104" s="13" t="s">
        <v>73</v>
      </c>
      <c r="D104" s="10">
        <v>1500000</v>
      </c>
      <c r="E104" s="11">
        <v>1</v>
      </c>
      <c r="F104" s="31">
        <f t="shared" si="15"/>
        <v>1500000</v>
      </c>
      <c r="G104" s="31">
        <f t="shared" si="15"/>
        <v>1500000</v>
      </c>
      <c r="H104" s="10">
        <f t="shared" si="14"/>
        <v>0</v>
      </c>
    </row>
    <row r="105" spans="2:8" ht="15.75" outlineLevel="1">
      <c r="B105" s="38"/>
      <c r="C105" s="9" t="s">
        <v>84</v>
      </c>
      <c r="D105" s="10">
        <v>50000</v>
      </c>
      <c r="E105" s="11">
        <v>20</v>
      </c>
      <c r="F105" s="31">
        <f t="shared" si="15"/>
        <v>1000000</v>
      </c>
      <c r="G105" s="31">
        <v>1000000</v>
      </c>
      <c r="H105" s="10">
        <f t="shared" si="14"/>
        <v>0</v>
      </c>
    </row>
    <row r="106" spans="2:8" ht="15.75" hidden="1" outlineLevel="1">
      <c r="B106" s="38"/>
      <c r="C106" s="9" t="s">
        <v>74</v>
      </c>
      <c r="D106" s="10">
        <v>88000</v>
      </c>
      <c r="E106" s="11">
        <v>20</v>
      </c>
      <c r="F106" s="31">
        <f t="shared" si="15"/>
        <v>1760000</v>
      </c>
      <c r="G106" s="31"/>
      <c r="H106" s="10">
        <f t="shared" si="14"/>
        <v>1760000</v>
      </c>
    </row>
    <row r="107" spans="2:13" ht="15.75" outlineLevel="1">
      <c r="B107" s="38"/>
      <c r="C107" s="9" t="s">
        <v>85</v>
      </c>
      <c r="D107" s="10">
        <v>4000000</v>
      </c>
      <c r="E107" s="53">
        <v>1</v>
      </c>
      <c r="F107" s="31">
        <f t="shared" si="15"/>
        <v>4000000</v>
      </c>
      <c r="G107" s="10">
        <f>F107</f>
        <v>4000000</v>
      </c>
      <c r="H107" s="10">
        <f t="shared" si="14"/>
        <v>0</v>
      </c>
      <c r="I107" s="52" t="s">
        <v>103</v>
      </c>
      <c r="J107" s="51"/>
      <c r="K107" s="1" t="s">
        <v>105</v>
      </c>
      <c r="L107" s="156" t="s">
        <v>112</v>
      </c>
      <c r="M107" s="156"/>
    </row>
    <row r="108" spans="2:13" ht="15.75" customHeight="1" hidden="1" outlineLevel="1">
      <c r="B108" s="38"/>
      <c r="C108" s="9" t="s">
        <v>86</v>
      </c>
      <c r="D108" s="10">
        <v>8000000</v>
      </c>
      <c r="E108" s="53">
        <v>1</v>
      </c>
      <c r="F108" s="31">
        <f t="shared" si="15"/>
        <v>8000000</v>
      </c>
      <c r="G108" s="10"/>
      <c r="H108" s="10">
        <f t="shared" si="14"/>
        <v>8000000</v>
      </c>
      <c r="I108" s="52"/>
      <c r="J108" s="51"/>
      <c r="L108" s="156"/>
      <c r="M108" s="156"/>
    </row>
    <row r="109" spans="2:13" ht="15.75" outlineLevel="1">
      <c r="B109" s="38"/>
      <c r="C109" s="54" t="s">
        <v>87</v>
      </c>
      <c r="D109" s="55">
        <v>4000000</v>
      </c>
      <c r="E109" s="53">
        <v>1</v>
      </c>
      <c r="F109" s="56">
        <f t="shared" si="15"/>
        <v>4000000</v>
      </c>
      <c r="G109" s="55">
        <v>4000000</v>
      </c>
      <c r="H109" s="10">
        <f t="shared" si="14"/>
        <v>0</v>
      </c>
      <c r="I109" s="52" t="s">
        <v>103</v>
      </c>
      <c r="J109" s="51"/>
      <c r="K109" s="1" t="s">
        <v>106</v>
      </c>
      <c r="L109" s="156"/>
      <c r="M109" s="156"/>
    </row>
    <row r="110" spans="2:10" ht="15.75" hidden="1" outlineLevel="1">
      <c r="B110" s="8"/>
      <c r="C110" s="9" t="s">
        <v>78</v>
      </c>
      <c r="D110" s="10">
        <v>4000000</v>
      </c>
      <c r="E110" s="53">
        <v>1</v>
      </c>
      <c r="F110" s="31">
        <f t="shared" si="15"/>
        <v>4000000</v>
      </c>
      <c r="G110" s="10"/>
      <c r="H110" s="10">
        <f t="shared" si="14"/>
        <v>4000000</v>
      </c>
      <c r="I110" s="51"/>
      <c r="J110" s="51"/>
    </row>
    <row r="111" spans="2:10" ht="31.5" hidden="1" outlineLevel="1">
      <c r="B111" s="8"/>
      <c r="C111" s="9" t="s">
        <v>88</v>
      </c>
      <c r="D111" s="10">
        <v>500000</v>
      </c>
      <c r="E111" s="11">
        <v>10</v>
      </c>
      <c r="F111" s="31">
        <f t="shared" si="15"/>
        <v>5000000</v>
      </c>
      <c r="G111" s="10"/>
      <c r="H111" s="10">
        <f t="shared" si="14"/>
        <v>5000000</v>
      </c>
      <c r="I111" s="51"/>
      <c r="J111" s="51"/>
    </row>
    <row r="112" spans="2:10" ht="15.75" outlineLevel="1">
      <c r="B112" s="8"/>
      <c r="C112" s="35" t="s">
        <v>76</v>
      </c>
      <c r="D112" s="10">
        <v>300000</v>
      </c>
      <c r="E112" s="11">
        <v>10</v>
      </c>
      <c r="F112" s="37">
        <f t="shared" si="15"/>
        <v>3000000</v>
      </c>
      <c r="G112" s="10">
        <f>F112</f>
        <v>3000000</v>
      </c>
      <c r="H112" s="10">
        <f t="shared" si="14"/>
        <v>0</v>
      </c>
      <c r="I112" s="51"/>
      <c r="J112" s="51"/>
    </row>
    <row r="113" spans="2:12" ht="15.75" outlineLevel="1">
      <c r="B113" s="8"/>
      <c r="C113" s="9" t="s">
        <v>89</v>
      </c>
      <c r="D113" s="10">
        <v>30000000</v>
      </c>
      <c r="E113" s="53">
        <v>1</v>
      </c>
      <c r="F113" s="31">
        <f t="shared" si="15"/>
        <v>30000000</v>
      </c>
      <c r="G113" s="10">
        <v>10000000</v>
      </c>
      <c r="H113" s="10">
        <f t="shared" si="14"/>
        <v>20000000</v>
      </c>
      <c r="I113" s="52" t="s">
        <v>102</v>
      </c>
      <c r="J113" s="51"/>
      <c r="K113" s="1" t="s">
        <v>107</v>
      </c>
      <c r="L113" s="1" t="s">
        <v>108</v>
      </c>
    </row>
    <row r="114" spans="2:8" ht="15.75" hidden="1" outlineLevel="1">
      <c r="B114" s="8"/>
      <c r="C114" s="9" t="s">
        <v>90</v>
      </c>
      <c r="D114" s="10"/>
      <c r="E114" s="11"/>
      <c r="F114" s="31"/>
      <c r="G114" s="10">
        <v>0</v>
      </c>
      <c r="H114" s="10">
        <f t="shared" si="14"/>
        <v>0</v>
      </c>
    </row>
    <row r="115" spans="2:8" ht="31.5" hidden="1" outlineLevel="1">
      <c r="B115" s="8"/>
      <c r="C115" s="43" t="s">
        <v>91</v>
      </c>
      <c r="D115" s="10">
        <v>200000000</v>
      </c>
      <c r="E115" s="11">
        <v>1</v>
      </c>
      <c r="F115" s="31">
        <f t="shared" si="15"/>
        <v>200000000</v>
      </c>
      <c r="G115" s="10">
        <v>0</v>
      </c>
      <c r="H115" s="10">
        <f t="shared" si="14"/>
        <v>200000000</v>
      </c>
    </row>
    <row r="116" spans="2:8" ht="31.5" hidden="1" outlineLevel="1">
      <c r="B116" s="8"/>
      <c r="C116" s="43" t="s">
        <v>92</v>
      </c>
      <c r="D116" s="10">
        <v>150000000</v>
      </c>
      <c r="E116" s="11">
        <v>1</v>
      </c>
      <c r="F116" s="31">
        <f t="shared" si="15"/>
        <v>150000000</v>
      </c>
      <c r="G116" s="10">
        <v>0</v>
      </c>
      <c r="H116" s="10">
        <f t="shared" si="14"/>
        <v>150000000</v>
      </c>
    </row>
    <row r="117" spans="2:8" ht="15.75" hidden="1" outlineLevel="1">
      <c r="B117" s="8"/>
      <c r="C117" s="43" t="s">
        <v>93</v>
      </c>
      <c r="D117" s="10">
        <v>70000000</v>
      </c>
      <c r="E117" s="11">
        <v>1</v>
      </c>
      <c r="F117" s="31">
        <f t="shared" si="15"/>
        <v>70000000</v>
      </c>
      <c r="G117" s="10">
        <v>0</v>
      </c>
      <c r="H117" s="10">
        <f t="shared" si="14"/>
        <v>70000000</v>
      </c>
    </row>
    <row r="118" spans="2:8" ht="15.75" hidden="1" outlineLevel="1">
      <c r="B118" s="8"/>
      <c r="C118" s="43" t="s">
        <v>94</v>
      </c>
      <c r="D118" s="10">
        <v>40000000</v>
      </c>
      <c r="E118" s="11">
        <v>1</v>
      </c>
      <c r="F118" s="31">
        <f t="shared" si="15"/>
        <v>40000000</v>
      </c>
      <c r="G118" s="10">
        <v>0</v>
      </c>
      <c r="H118" s="10">
        <f t="shared" si="14"/>
        <v>40000000</v>
      </c>
    </row>
    <row r="119" spans="2:8" ht="15.75" hidden="1" outlineLevel="1">
      <c r="B119" s="8"/>
      <c r="C119" s="43" t="s">
        <v>95</v>
      </c>
      <c r="D119" s="10">
        <v>10000000</v>
      </c>
      <c r="E119" s="11">
        <v>1</v>
      </c>
      <c r="F119" s="31">
        <f t="shared" si="15"/>
        <v>10000000</v>
      </c>
      <c r="G119" s="10">
        <v>0</v>
      </c>
      <c r="H119" s="10">
        <f t="shared" si="14"/>
        <v>10000000</v>
      </c>
    </row>
    <row r="120" spans="2:8" ht="15.75" hidden="1" outlineLevel="1">
      <c r="B120" s="8"/>
      <c r="C120" s="43" t="s">
        <v>96</v>
      </c>
      <c r="D120" s="10">
        <v>5000000</v>
      </c>
      <c r="E120" s="11">
        <v>1</v>
      </c>
      <c r="F120" s="31">
        <f t="shared" si="15"/>
        <v>5000000</v>
      </c>
      <c r="G120" s="10">
        <v>0</v>
      </c>
      <c r="H120" s="10">
        <f t="shared" si="14"/>
        <v>5000000</v>
      </c>
    </row>
    <row r="121" spans="2:8" ht="15.75" hidden="1" outlineLevel="1">
      <c r="B121" s="8"/>
      <c r="C121" s="43" t="s">
        <v>97</v>
      </c>
      <c r="D121" s="10">
        <v>10000000</v>
      </c>
      <c r="E121" s="11">
        <v>1</v>
      </c>
      <c r="F121" s="31">
        <f t="shared" si="15"/>
        <v>10000000</v>
      </c>
      <c r="G121" s="10">
        <v>0</v>
      </c>
      <c r="H121" s="10">
        <f t="shared" si="14"/>
        <v>10000000</v>
      </c>
    </row>
    <row r="122" spans="2:8" ht="15.75" collapsed="1">
      <c r="B122" s="8"/>
      <c r="C122" s="155" t="s">
        <v>2</v>
      </c>
      <c r="D122" s="155"/>
      <c r="E122" s="11"/>
      <c r="F122" s="34">
        <f>F3</f>
        <v>2302460000</v>
      </c>
      <c r="G122" s="34">
        <f>G3</f>
        <v>200000000</v>
      </c>
      <c r="H122" s="34">
        <f>H3</f>
        <v>2027640000</v>
      </c>
    </row>
    <row r="123" ht="15.75">
      <c r="N123" s="60"/>
    </row>
  </sheetData>
  <sheetProtection/>
  <mergeCells count="4">
    <mergeCell ref="B3:E3"/>
    <mergeCell ref="C122:D122"/>
    <mergeCell ref="L107:M109"/>
    <mergeCell ref="L36:S36"/>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S40"/>
  <sheetViews>
    <sheetView tabSelected="1" zoomScalePageLayoutView="0" workbookViewId="0" topLeftCell="A28">
      <selection activeCell="K42" sqref="K42"/>
    </sheetView>
  </sheetViews>
  <sheetFormatPr defaultColWidth="9.140625" defaultRowHeight="15" outlineLevelRow="2"/>
  <cols>
    <col min="1" max="1" width="4.7109375" style="62" customWidth="1"/>
    <col min="2" max="2" width="34.7109375" style="1" customWidth="1"/>
    <col min="3" max="3" width="13.140625" style="73" bestFit="1" customWidth="1"/>
    <col min="4" max="4" width="10.7109375" style="44" customWidth="1"/>
    <col min="5" max="5" width="8.8515625" style="61" customWidth="1"/>
    <col min="6" max="6" width="10.8515625" style="1" customWidth="1"/>
    <col min="7" max="7" width="10.7109375" style="1" customWidth="1"/>
    <col min="8" max="8" width="11.140625" style="1" customWidth="1"/>
    <col min="9" max="9" width="13.7109375" style="1" customWidth="1"/>
    <col min="10" max="11" width="9.140625" style="1" customWidth="1"/>
    <col min="12" max="12" width="13.140625" style="1" bestFit="1" customWidth="1"/>
    <col min="13" max="16384" width="9.140625" style="1" customWidth="1"/>
  </cols>
  <sheetData>
    <row r="1" spans="1:12" ht="24" customHeight="1">
      <c r="A1" s="158" t="s">
        <v>204</v>
      </c>
      <c r="B1" s="158"/>
      <c r="C1" s="158"/>
      <c r="D1" s="158"/>
      <c r="E1" s="158"/>
      <c r="F1" s="158"/>
      <c r="G1" s="158"/>
      <c r="H1" s="158"/>
      <c r="I1" s="158"/>
      <c r="J1" s="69"/>
      <c r="K1" s="69"/>
      <c r="L1" s="69"/>
    </row>
    <row r="2" spans="1:12" ht="15" customHeight="1">
      <c r="A2" s="164" t="s">
        <v>205</v>
      </c>
      <c r="B2" s="164"/>
      <c r="C2" s="164"/>
      <c r="D2" s="164"/>
      <c r="E2" s="164"/>
      <c r="F2" s="164"/>
      <c r="G2" s="164"/>
      <c r="H2" s="164"/>
      <c r="I2" s="164"/>
      <c r="J2" s="69"/>
      <c r="K2" s="69"/>
      <c r="L2" s="69"/>
    </row>
    <row r="3" spans="1:9" ht="16.5">
      <c r="A3" s="114"/>
      <c r="I3" s="72" t="s">
        <v>149</v>
      </c>
    </row>
    <row r="4" spans="1:19" ht="51.75" customHeight="1">
      <c r="A4" s="49" t="s">
        <v>172</v>
      </c>
      <c r="B4" s="76" t="s">
        <v>171</v>
      </c>
      <c r="C4" s="76" t="s">
        <v>115</v>
      </c>
      <c r="D4" s="47" t="s">
        <v>0</v>
      </c>
      <c r="E4" s="76" t="s">
        <v>1</v>
      </c>
      <c r="F4" s="49" t="s">
        <v>2</v>
      </c>
      <c r="G4" s="115" t="s">
        <v>98</v>
      </c>
      <c r="H4" s="115" t="s">
        <v>186</v>
      </c>
      <c r="I4" s="49" t="s">
        <v>116</v>
      </c>
      <c r="J4" s="127"/>
      <c r="K4" s="127"/>
      <c r="L4" s="127"/>
      <c r="M4" s="127"/>
      <c r="N4" s="127"/>
      <c r="O4" s="127"/>
      <c r="P4" s="127"/>
      <c r="Q4" s="127"/>
      <c r="R4" s="127"/>
      <c r="S4" s="127"/>
    </row>
    <row r="5" spans="1:19" s="69" customFormat="1" ht="28.5" customHeight="1">
      <c r="A5" s="77">
        <v>1</v>
      </c>
      <c r="B5" s="78" t="s">
        <v>182</v>
      </c>
      <c r="C5" s="79"/>
      <c r="D5" s="80"/>
      <c r="E5" s="79"/>
      <c r="F5" s="81">
        <f>F6+F7+F8</f>
        <v>0</v>
      </c>
      <c r="G5" s="81">
        <f>G6+G7+G8</f>
        <v>0</v>
      </c>
      <c r="H5" s="81">
        <f>H6+H7+H8</f>
        <v>0</v>
      </c>
      <c r="I5" s="161" t="s">
        <v>206</v>
      </c>
      <c r="J5" s="128"/>
      <c r="K5" s="128"/>
      <c r="L5" s="128"/>
      <c r="M5" s="128"/>
      <c r="N5" s="128"/>
      <c r="O5" s="128"/>
      <c r="P5" s="128"/>
      <c r="Q5" s="128"/>
      <c r="R5" s="128"/>
      <c r="S5" s="128"/>
    </row>
    <row r="6" spans="1:19" s="69" customFormat="1" ht="47.25" outlineLevel="1">
      <c r="A6" s="82"/>
      <c r="B6" s="83" t="s">
        <v>174</v>
      </c>
      <c r="C6" s="79"/>
      <c r="D6" s="80"/>
      <c r="E6" s="79"/>
      <c r="F6" s="80"/>
      <c r="G6" s="80"/>
      <c r="H6" s="80">
        <f>F6-G6</f>
        <v>0</v>
      </c>
      <c r="I6" s="161"/>
      <c r="J6" s="128"/>
      <c r="K6" s="128"/>
      <c r="L6" s="128"/>
      <c r="M6" s="128"/>
      <c r="N6" s="128"/>
      <c r="O6" s="128"/>
      <c r="P6" s="128"/>
      <c r="Q6" s="128"/>
      <c r="R6" s="128"/>
      <c r="S6" s="128"/>
    </row>
    <row r="7" spans="1:19" s="69" customFormat="1" ht="15.75" outlineLevel="1">
      <c r="A7" s="82"/>
      <c r="B7" s="84" t="s">
        <v>175</v>
      </c>
      <c r="C7" s="79"/>
      <c r="D7" s="80"/>
      <c r="E7" s="79"/>
      <c r="F7" s="80"/>
      <c r="G7" s="80"/>
      <c r="H7" s="80">
        <f>F7-G7</f>
        <v>0</v>
      </c>
      <c r="I7" s="161"/>
      <c r="J7" s="128"/>
      <c r="K7" s="128"/>
      <c r="L7" s="128"/>
      <c r="M7" s="128"/>
      <c r="N7" s="128"/>
      <c r="O7" s="128"/>
      <c r="P7" s="128"/>
      <c r="Q7" s="128"/>
      <c r="R7" s="128"/>
      <c r="S7" s="128"/>
    </row>
    <row r="8" spans="1:19" s="69" customFormat="1" ht="15.75" outlineLevel="1">
      <c r="A8" s="82"/>
      <c r="B8" s="84" t="s">
        <v>179</v>
      </c>
      <c r="C8" s="79"/>
      <c r="D8" s="80"/>
      <c r="E8" s="79"/>
      <c r="F8" s="80"/>
      <c r="G8" s="80"/>
      <c r="H8" s="80">
        <f>F8-G8</f>
        <v>0</v>
      </c>
      <c r="I8" s="161"/>
      <c r="J8" s="128"/>
      <c r="K8" s="128"/>
      <c r="L8" s="128"/>
      <c r="M8" s="128"/>
      <c r="N8" s="128"/>
      <c r="O8" s="128"/>
      <c r="P8" s="128"/>
      <c r="Q8" s="128"/>
      <c r="R8" s="128"/>
      <c r="S8" s="128"/>
    </row>
    <row r="9" spans="1:19" s="69" customFormat="1" ht="15.75" outlineLevel="1">
      <c r="A9" s="82"/>
      <c r="B9" s="84" t="s">
        <v>184</v>
      </c>
      <c r="C9" s="79"/>
      <c r="D9" s="80"/>
      <c r="E9" s="79"/>
      <c r="F9" s="80"/>
      <c r="G9" s="80"/>
      <c r="H9" s="80"/>
      <c r="I9" s="161"/>
      <c r="J9" s="128"/>
      <c r="K9" s="128"/>
      <c r="L9" s="128"/>
      <c r="M9" s="128"/>
      <c r="N9" s="128"/>
      <c r="O9" s="128"/>
      <c r="P9" s="128"/>
      <c r="Q9" s="128"/>
      <c r="R9" s="128"/>
      <c r="S9" s="128"/>
    </row>
    <row r="10" spans="1:19" s="69" customFormat="1" ht="15.75" outlineLevel="1">
      <c r="A10" s="77">
        <v>2</v>
      </c>
      <c r="B10" s="113" t="s">
        <v>183</v>
      </c>
      <c r="C10" s="95"/>
      <c r="D10" s="97"/>
      <c r="E10" s="95"/>
      <c r="F10" s="86">
        <f>SUM(F11:F11)</f>
        <v>0</v>
      </c>
      <c r="G10" s="86">
        <f>SUM(G11:G11)</f>
        <v>0</v>
      </c>
      <c r="H10" s="86">
        <f>SUM(H11:H11)</f>
        <v>0</v>
      </c>
      <c r="I10" s="161"/>
      <c r="J10" s="128"/>
      <c r="K10" s="128"/>
      <c r="L10" s="128"/>
      <c r="M10" s="128"/>
      <c r="N10" s="128"/>
      <c r="O10" s="128"/>
      <c r="P10" s="128"/>
      <c r="Q10" s="128"/>
      <c r="R10" s="128"/>
      <c r="S10" s="128"/>
    </row>
    <row r="11" spans="1:19" s="69" customFormat="1" ht="31.5" outlineLevel="1">
      <c r="A11" s="82"/>
      <c r="B11" s="130" t="s">
        <v>207</v>
      </c>
      <c r="C11" s="95" t="s">
        <v>181</v>
      </c>
      <c r="D11" s="97"/>
      <c r="E11" s="95"/>
      <c r="F11" s="80"/>
      <c r="G11" s="80"/>
      <c r="H11" s="80"/>
      <c r="I11" s="161"/>
      <c r="J11" s="128"/>
      <c r="K11" s="128"/>
      <c r="L11" s="128"/>
      <c r="M11" s="128"/>
      <c r="N11" s="128"/>
      <c r="O11" s="128"/>
      <c r="P11" s="128"/>
      <c r="Q11" s="128"/>
      <c r="R11" s="128"/>
      <c r="S11" s="128"/>
    </row>
    <row r="12" spans="1:19" s="69" customFormat="1" ht="15.75" outlineLevel="1">
      <c r="A12" s="82"/>
      <c r="B12" s="84" t="s">
        <v>185</v>
      </c>
      <c r="C12" s="95"/>
      <c r="D12" s="97"/>
      <c r="E12" s="95"/>
      <c r="F12" s="80"/>
      <c r="G12" s="80"/>
      <c r="H12" s="80"/>
      <c r="I12" s="161"/>
      <c r="J12" s="128"/>
      <c r="K12" s="128"/>
      <c r="L12" s="128"/>
      <c r="M12" s="128"/>
      <c r="N12" s="128"/>
      <c r="O12" s="128"/>
      <c r="P12" s="128"/>
      <c r="Q12" s="128"/>
      <c r="R12" s="128"/>
      <c r="S12" s="128"/>
    </row>
    <row r="13" spans="1:19" s="69" customFormat="1" ht="31.5" outlineLevel="1">
      <c r="A13" s="77">
        <v>3</v>
      </c>
      <c r="B13" s="131" t="s">
        <v>208</v>
      </c>
      <c r="C13" s="111"/>
      <c r="D13" s="80"/>
      <c r="E13" s="79"/>
      <c r="F13" s="86">
        <f>SUM(F14:F30)</f>
        <v>0</v>
      </c>
      <c r="G13" s="86">
        <f>SUM(G14:G30)</f>
        <v>0</v>
      </c>
      <c r="H13" s="86">
        <f>SUM(H14:H30)</f>
        <v>0</v>
      </c>
      <c r="I13" s="129"/>
      <c r="J13" s="128"/>
      <c r="K13" s="128"/>
      <c r="L13" s="128"/>
      <c r="M13" s="128"/>
      <c r="N13" s="128"/>
      <c r="O13" s="128"/>
      <c r="P13" s="128"/>
      <c r="Q13" s="128"/>
      <c r="R13" s="128"/>
      <c r="S13" s="128"/>
    </row>
    <row r="14" spans="1:19" s="69" customFormat="1" ht="15.75" customHeight="1" outlineLevel="1">
      <c r="A14" s="77"/>
      <c r="B14" s="116" t="s">
        <v>187</v>
      </c>
      <c r="C14" s="117" t="s">
        <v>188</v>
      </c>
      <c r="D14" s="120">
        <v>1500000</v>
      </c>
      <c r="E14" s="119"/>
      <c r="F14" s="86"/>
      <c r="G14" s="86"/>
      <c r="H14" s="86"/>
      <c r="I14" s="161" t="s">
        <v>209</v>
      </c>
      <c r="J14" s="128"/>
      <c r="K14" s="128"/>
      <c r="L14" s="128"/>
      <c r="M14" s="128"/>
      <c r="N14" s="128"/>
      <c r="O14" s="128"/>
      <c r="P14" s="128"/>
      <c r="Q14" s="128"/>
      <c r="R14" s="128"/>
      <c r="S14" s="128"/>
    </row>
    <row r="15" spans="1:19" s="69" customFormat="1" ht="15.75" customHeight="1" outlineLevel="1">
      <c r="A15" s="77"/>
      <c r="B15" s="116" t="s">
        <v>189</v>
      </c>
      <c r="C15" s="118" t="s">
        <v>188</v>
      </c>
      <c r="D15" s="120">
        <v>500000</v>
      </c>
      <c r="E15" s="119"/>
      <c r="F15" s="86"/>
      <c r="G15" s="86"/>
      <c r="H15" s="86"/>
      <c r="I15" s="161"/>
      <c r="J15" s="128"/>
      <c r="K15" s="128"/>
      <c r="L15" s="128"/>
      <c r="M15" s="128"/>
      <c r="N15" s="128"/>
      <c r="O15" s="128"/>
      <c r="P15" s="128"/>
      <c r="Q15" s="128"/>
      <c r="R15" s="128"/>
      <c r="S15" s="128"/>
    </row>
    <row r="16" spans="1:19" s="69" customFormat="1" ht="35.25" customHeight="1" outlineLevel="1">
      <c r="A16" s="77"/>
      <c r="B16" s="116" t="s">
        <v>190</v>
      </c>
      <c r="C16" s="118" t="s">
        <v>191</v>
      </c>
      <c r="D16" s="120">
        <v>2000000</v>
      </c>
      <c r="E16" s="119"/>
      <c r="F16" s="86"/>
      <c r="G16" s="86"/>
      <c r="H16" s="86"/>
      <c r="I16" s="161"/>
      <c r="J16" s="128"/>
      <c r="K16" s="128"/>
      <c r="L16" s="128"/>
      <c r="M16" s="128"/>
      <c r="N16" s="128"/>
      <c r="O16" s="128"/>
      <c r="P16" s="128"/>
      <c r="Q16" s="128"/>
      <c r="R16" s="128"/>
      <c r="S16" s="128"/>
    </row>
    <row r="17" spans="1:19" s="69" customFormat="1" ht="34.5" customHeight="1" outlineLevel="1">
      <c r="A17" s="77"/>
      <c r="B17" s="116" t="s">
        <v>192</v>
      </c>
      <c r="C17" s="118" t="s">
        <v>191</v>
      </c>
      <c r="D17" s="120">
        <v>1000000</v>
      </c>
      <c r="E17" s="119"/>
      <c r="F17" s="86"/>
      <c r="G17" s="86"/>
      <c r="H17" s="86"/>
      <c r="I17" s="161"/>
      <c r="J17" s="128"/>
      <c r="K17" s="128"/>
      <c r="L17" s="128"/>
      <c r="M17" s="128"/>
      <c r="N17" s="128"/>
      <c r="O17" s="128"/>
      <c r="P17" s="128"/>
      <c r="Q17" s="128"/>
      <c r="R17" s="128"/>
      <c r="S17" s="128"/>
    </row>
    <row r="18" spans="1:19" s="69" customFormat="1" ht="15.75" customHeight="1" outlineLevel="1">
      <c r="A18" s="77"/>
      <c r="B18" s="116" t="s">
        <v>193</v>
      </c>
      <c r="C18" s="116"/>
      <c r="D18" s="116"/>
      <c r="E18" s="119"/>
      <c r="F18" s="86"/>
      <c r="G18" s="86"/>
      <c r="H18" s="86"/>
      <c r="I18" s="161" t="s">
        <v>210</v>
      </c>
      <c r="J18" s="128"/>
      <c r="K18" s="128"/>
      <c r="L18" s="128"/>
      <c r="M18" s="128"/>
      <c r="N18" s="128"/>
      <c r="O18" s="128"/>
      <c r="P18" s="128"/>
      <c r="Q18" s="128"/>
      <c r="R18" s="128"/>
      <c r="S18" s="128"/>
    </row>
    <row r="19" spans="1:19" s="69" customFormat="1" ht="15.75" customHeight="1" outlineLevel="1">
      <c r="A19" s="77"/>
      <c r="B19" s="160" t="s">
        <v>194</v>
      </c>
      <c r="C19" s="118" t="s">
        <v>195</v>
      </c>
      <c r="D19" s="121"/>
      <c r="E19" s="119"/>
      <c r="F19" s="86"/>
      <c r="G19" s="86"/>
      <c r="H19" s="86"/>
      <c r="I19" s="161"/>
      <c r="J19" s="128"/>
      <c r="K19" s="128"/>
      <c r="L19" s="128"/>
      <c r="M19" s="128"/>
      <c r="N19" s="128"/>
      <c r="O19" s="128"/>
      <c r="P19" s="128"/>
      <c r="Q19" s="128"/>
      <c r="R19" s="128"/>
      <c r="S19" s="128"/>
    </row>
    <row r="20" spans="1:19" s="69" customFormat="1" ht="18" customHeight="1" outlineLevel="1">
      <c r="A20" s="77"/>
      <c r="B20" s="160"/>
      <c r="C20" s="118" t="s">
        <v>196</v>
      </c>
      <c r="D20" s="120">
        <v>120000</v>
      </c>
      <c r="E20" s="119"/>
      <c r="F20" s="86"/>
      <c r="G20" s="86"/>
      <c r="H20" s="86"/>
      <c r="I20" s="161"/>
      <c r="J20" s="128"/>
      <c r="K20" s="128"/>
      <c r="L20" s="128"/>
      <c r="M20" s="128"/>
      <c r="N20" s="128"/>
      <c r="O20" s="128"/>
      <c r="P20" s="128"/>
      <c r="Q20" s="128"/>
      <c r="R20" s="128"/>
      <c r="S20" s="128"/>
    </row>
    <row r="21" spans="1:19" s="69" customFormat="1" ht="15.75" customHeight="1" outlineLevel="1">
      <c r="A21" s="77"/>
      <c r="B21" s="142" t="s">
        <v>197</v>
      </c>
      <c r="C21" s="116"/>
      <c r="D21" s="120">
        <v>150000</v>
      </c>
      <c r="E21" s="119"/>
      <c r="F21" s="86"/>
      <c r="G21" s="86"/>
      <c r="H21" s="86"/>
      <c r="I21" s="161"/>
      <c r="J21" s="128"/>
      <c r="K21" s="128"/>
      <c r="L21" s="128"/>
      <c r="M21" s="128"/>
      <c r="N21" s="128"/>
      <c r="O21" s="128"/>
      <c r="P21" s="128"/>
      <c r="Q21" s="128"/>
      <c r="R21" s="128"/>
      <c r="S21" s="128"/>
    </row>
    <row r="22" spans="1:19" s="69" customFormat="1" ht="15.75" customHeight="1" outlineLevel="1">
      <c r="A22" s="77"/>
      <c r="B22" s="116" t="s">
        <v>198</v>
      </c>
      <c r="C22" s="116"/>
      <c r="D22" s="121"/>
      <c r="E22" s="119"/>
      <c r="F22" s="86"/>
      <c r="G22" s="86"/>
      <c r="H22" s="86"/>
      <c r="I22" s="161"/>
      <c r="J22" s="128"/>
      <c r="K22" s="128"/>
      <c r="L22" s="128"/>
      <c r="M22" s="128"/>
      <c r="N22" s="128"/>
      <c r="O22" s="128"/>
      <c r="P22" s="128"/>
      <c r="Q22" s="128"/>
      <c r="R22" s="128"/>
      <c r="S22" s="128"/>
    </row>
    <row r="23" spans="1:19" s="69" customFormat="1" ht="15.75" customHeight="1" outlineLevel="1">
      <c r="A23" s="77"/>
      <c r="B23" s="116" t="s">
        <v>199</v>
      </c>
      <c r="C23" s="118" t="s">
        <v>200</v>
      </c>
      <c r="D23" s="120">
        <v>150000</v>
      </c>
      <c r="E23" s="119"/>
      <c r="F23" s="86"/>
      <c r="G23" s="86"/>
      <c r="H23" s="86"/>
      <c r="I23" s="161"/>
      <c r="J23" s="128"/>
      <c r="K23" s="128"/>
      <c r="L23" s="128"/>
      <c r="M23" s="128"/>
      <c r="N23" s="128"/>
      <c r="O23" s="128"/>
      <c r="P23" s="128"/>
      <c r="Q23" s="128"/>
      <c r="R23" s="128"/>
      <c r="S23" s="128"/>
    </row>
    <row r="24" spans="1:19" s="69" customFormat="1" ht="15.75" customHeight="1" outlineLevel="1">
      <c r="A24" s="77"/>
      <c r="B24" s="116" t="s">
        <v>201</v>
      </c>
      <c r="C24" s="116"/>
      <c r="D24" s="120">
        <v>400000</v>
      </c>
      <c r="E24" s="119"/>
      <c r="F24" s="86"/>
      <c r="G24" s="86"/>
      <c r="H24" s="86"/>
      <c r="I24" s="161"/>
      <c r="J24" s="128"/>
      <c r="K24" s="128"/>
      <c r="L24" s="128"/>
      <c r="M24" s="128"/>
      <c r="N24" s="128"/>
      <c r="O24" s="128"/>
      <c r="P24" s="128"/>
      <c r="Q24" s="128"/>
      <c r="R24" s="128"/>
      <c r="S24" s="128"/>
    </row>
    <row r="25" spans="1:19" s="69" customFormat="1" ht="15.75" outlineLevel="2">
      <c r="A25" s="82"/>
      <c r="B25" s="89" t="s">
        <v>180</v>
      </c>
      <c r="C25" s="79" t="s">
        <v>156</v>
      </c>
      <c r="D25" s="80"/>
      <c r="E25" s="79"/>
      <c r="F25" s="80"/>
      <c r="G25" s="80"/>
      <c r="H25" s="80"/>
      <c r="I25" s="161" t="s">
        <v>211</v>
      </c>
      <c r="J25" s="128"/>
      <c r="K25" s="128"/>
      <c r="L25" s="128"/>
      <c r="M25" s="128"/>
      <c r="N25" s="128"/>
      <c r="O25" s="128"/>
      <c r="P25" s="128"/>
      <c r="Q25" s="128"/>
      <c r="R25" s="128"/>
      <c r="S25" s="128"/>
    </row>
    <row r="26" spans="1:19" s="69" customFormat="1" ht="15.75" outlineLevel="2">
      <c r="A26" s="82"/>
      <c r="B26" s="88" t="s">
        <v>16</v>
      </c>
      <c r="C26" s="79" t="s">
        <v>157</v>
      </c>
      <c r="D26" s="80"/>
      <c r="E26" s="79"/>
      <c r="F26" s="80"/>
      <c r="G26" s="80"/>
      <c r="H26" s="80"/>
      <c r="I26" s="161"/>
      <c r="J26" s="128"/>
      <c r="K26" s="128"/>
      <c r="L26" s="128"/>
      <c r="M26" s="128"/>
      <c r="N26" s="128"/>
      <c r="O26" s="128"/>
      <c r="P26" s="128"/>
      <c r="Q26" s="128"/>
      <c r="R26" s="128"/>
      <c r="S26" s="128"/>
    </row>
    <row r="27" spans="1:19" s="69" customFormat="1" ht="15.75" outlineLevel="2">
      <c r="A27" s="82"/>
      <c r="B27" s="89" t="s">
        <v>17</v>
      </c>
      <c r="C27" s="79" t="s">
        <v>157</v>
      </c>
      <c r="D27" s="80"/>
      <c r="E27" s="79"/>
      <c r="F27" s="80"/>
      <c r="G27" s="80"/>
      <c r="H27" s="80"/>
      <c r="I27" s="161"/>
      <c r="J27" s="128"/>
      <c r="K27" s="128"/>
      <c r="L27" s="128"/>
      <c r="M27" s="128"/>
      <c r="N27" s="128"/>
      <c r="O27" s="128"/>
      <c r="P27" s="128"/>
      <c r="Q27" s="128"/>
      <c r="R27" s="128"/>
      <c r="S27" s="128"/>
    </row>
    <row r="28" spans="1:19" s="69" customFormat="1" ht="31.5" outlineLevel="2">
      <c r="A28" s="82"/>
      <c r="B28" s="84" t="s">
        <v>178</v>
      </c>
      <c r="C28" s="79" t="s">
        <v>159</v>
      </c>
      <c r="D28" s="80"/>
      <c r="E28" s="79"/>
      <c r="F28" s="80"/>
      <c r="G28" s="80"/>
      <c r="H28" s="80"/>
      <c r="I28" s="161"/>
      <c r="J28" s="128"/>
      <c r="K28" s="128"/>
      <c r="L28" s="128"/>
      <c r="M28" s="128"/>
      <c r="N28" s="128"/>
      <c r="O28" s="128"/>
      <c r="P28" s="128"/>
      <c r="Q28" s="128"/>
      <c r="R28" s="128"/>
      <c r="S28" s="128"/>
    </row>
    <row r="29" spans="1:19" s="69" customFormat="1" ht="31.5" outlineLevel="2">
      <c r="A29" s="82"/>
      <c r="B29" s="84" t="s">
        <v>177</v>
      </c>
      <c r="C29" s="79" t="s">
        <v>176</v>
      </c>
      <c r="D29" s="93"/>
      <c r="E29" s="94"/>
      <c r="F29" s="80"/>
      <c r="G29" s="80"/>
      <c r="H29" s="80"/>
      <c r="I29" s="161"/>
      <c r="J29" s="128"/>
      <c r="K29" s="128"/>
      <c r="L29" s="128"/>
      <c r="M29" s="128"/>
      <c r="N29" s="128"/>
      <c r="O29" s="128"/>
      <c r="P29" s="128"/>
      <c r="Q29" s="128"/>
      <c r="R29" s="128"/>
      <c r="S29" s="128"/>
    </row>
    <row r="30" spans="1:19" s="69" customFormat="1" ht="15.75" outlineLevel="2">
      <c r="A30" s="82"/>
      <c r="B30" s="89" t="s">
        <v>185</v>
      </c>
      <c r="C30" s="79"/>
      <c r="D30" s="80"/>
      <c r="E30" s="79"/>
      <c r="F30" s="80"/>
      <c r="G30" s="80"/>
      <c r="H30" s="80"/>
      <c r="I30" s="161"/>
      <c r="J30" s="128"/>
      <c r="K30" s="128"/>
      <c r="L30" s="128"/>
      <c r="M30" s="128"/>
      <c r="N30" s="128"/>
      <c r="O30" s="128"/>
      <c r="P30" s="128"/>
      <c r="Q30" s="128"/>
      <c r="R30" s="128"/>
      <c r="S30" s="128"/>
    </row>
    <row r="31" spans="1:19" s="67" customFormat="1" ht="15.75">
      <c r="A31" s="82"/>
      <c r="B31" s="159" t="s">
        <v>203</v>
      </c>
      <c r="C31" s="159"/>
      <c r="D31" s="159"/>
      <c r="E31" s="79"/>
      <c r="F31" s="81">
        <f>F5+F10+F13</f>
        <v>0</v>
      </c>
      <c r="G31" s="81">
        <f>G5+G10+G13</f>
        <v>0</v>
      </c>
      <c r="H31" s="81">
        <f>H5+H10+H13</f>
        <v>0</v>
      </c>
      <c r="I31" s="81"/>
      <c r="J31" s="127"/>
      <c r="K31" s="127"/>
      <c r="L31" s="127"/>
      <c r="M31" s="127"/>
      <c r="N31" s="127"/>
      <c r="O31" s="127"/>
      <c r="P31" s="127"/>
      <c r="Q31" s="127"/>
      <c r="R31" s="127"/>
      <c r="S31" s="127"/>
    </row>
    <row r="33" spans="2:9" ht="16.5">
      <c r="B33" s="132" t="s">
        <v>212</v>
      </c>
      <c r="C33" s="133"/>
      <c r="D33" s="134"/>
      <c r="E33" s="135"/>
      <c r="F33" s="136"/>
      <c r="G33" s="136"/>
      <c r="H33" s="136"/>
      <c r="I33" s="136"/>
    </row>
    <row r="34" spans="2:9" ht="19.5" customHeight="1">
      <c r="B34" s="165" t="s">
        <v>213</v>
      </c>
      <c r="C34" s="166"/>
      <c r="D34" s="166"/>
      <c r="E34" s="166"/>
      <c r="F34" s="166"/>
      <c r="G34" s="166"/>
      <c r="H34" s="166"/>
      <c r="I34" s="166"/>
    </row>
    <row r="35" spans="2:9" ht="39" customHeight="1">
      <c r="B35" s="165" t="s">
        <v>214</v>
      </c>
      <c r="C35" s="166"/>
      <c r="D35" s="166"/>
      <c r="E35" s="166"/>
      <c r="F35" s="166"/>
      <c r="G35" s="166"/>
      <c r="H35" s="166"/>
      <c r="I35" s="166"/>
    </row>
    <row r="36" spans="2:9" ht="19.5" customHeight="1">
      <c r="B36" s="141" t="s">
        <v>215</v>
      </c>
      <c r="C36" s="137"/>
      <c r="D36" s="138"/>
      <c r="E36" s="139"/>
      <c r="F36" s="140"/>
      <c r="G36" s="140"/>
      <c r="H36" s="140"/>
      <c r="I36" s="140"/>
    </row>
    <row r="37" spans="2:9" ht="31.5" customHeight="1">
      <c r="B37" s="126" t="s">
        <v>202</v>
      </c>
      <c r="C37" s="122"/>
      <c r="D37" s="123"/>
      <c r="E37" s="124"/>
      <c r="F37" s="125"/>
      <c r="G37" s="125"/>
      <c r="H37" s="125"/>
      <c r="I37" s="125"/>
    </row>
    <row r="38" spans="2:9" ht="21" customHeight="1">
      <c r="B38" s="162" t="s">
        <v>216</v>
      </c>
      <c r="C38" s="163"/>
      <c r="D38" s="163"/>
      <c r="E38" s="163"/>
      <c r="F38" s="163"/>
      <c r="G38" s="163"/>
      <c r="H38" s="163"/>
      <c r="I38" s="163"/>
    </row>
    <row r="39" spans="2:9" ht="54" customHeight="1">
      <c r="B39" s="162" t="s">
        <v>217</v>
      </c>
      <c r="C39" s="163"/>
      <c r="D39" s="163"/>
      <c r="E39" s="163"/>
      <c r="F39" s="163"/>
      <c r="G39" s="163"/>
      <c r="H39" s="163"/>
      <c r="I39" s="163"/>
    </row>
    <row r="40" spans="2:9" ht="32.25" customHeight="1">
      <c r="B40" s="162" t="s">
        <v>218</v>
      </c>
      <c r="C40" s="163"/>
      <c r="D40" s="163"/>
      <c r="E40" s="163"/>
      <c r="F40" s="163"/>
      <c r="G40" s="163"/>
      <c r="H40" s="163"/>
      <c r="I40" s="163"/>
    </row>
  </sheetData>
  <sheetProtection/>
  <mergeCells count="13">
    <mergeCell ref="B40:I40"/>
    <mergeCell ref="I25:I30"/>
    <mergeCell ref="A2:I2"/>
    <mergeCell ref="B35:I35"/>
    <mergeCell ref="B34:I34"/>
    <mergeCell ref="B38:I38"/>
    <mergeCell ref="B39:I39"/>
    <mergeCell ref="A1:I1"/>
    <mergeCell ref="B31:D31"/>
    <mergeCell ref="B19:B20"/>
    <mergeCell ref="I18:I24"/>
    <mergeCell ref="I14:I17"/>
    <mergeCell ref="I5:I12"/>
  </mergeCells>
  <hyperlinks>
    <hyperlink ref="B38" r:id="rId1" display="http://vanban.chinhphu.vn/portal/page/portal/chinhphu/hethongvanban?class_id=1&amp;_page=1&amp;mode=detail&amp;document_id=96262"/>
    <hyperlink ref="B39" r:id="rId2" display="http://thuvienphapluat.vn/van-ban/Tai-chinh-nha-nuoc/Thong-tu-lien-tich-55-2015-TTLT-BTC-BKHCN-dinh-muc-du-toan-kinh-phi-khoa-hoc-cong-nghe-273180.aspx"/>
  </hyperlinks>
  <printOptions/>
  <pageMargins left="0.45" right="0.2" top="0.75" bottom="0.25" header="0.3" footer="0.3"/>
  <pageSetup horizontalDpi="300" verticalDpi="300" orientation="portrait" paperSize="9" scale="8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Hang</dc:creator>
  <cp:keywords/>
  <dc:description/>
  <cp:lastModifiedBy>TC</cp:lastModifiedBy>
  <cp:lastPrinted>2019-03-12T08:38:37Z</cp:lastPrinted>
  <dcterms:created xsi:type="dcterms:W3CDTF">2017-04-11T06:56:30Z</dcterms:created>
  <dcterms:modified xsi:type="dcterms:W3CDTF">2022-06-01T18:45:59Z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